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904"/>
  </bookViews>
  <sheets>
    <sheet name="Логистика_грузопервозки_переезд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3" l="1"/>
  <c r="F120" i="3"/>
  <c r="G120" i="3"/>
  <c r="H120" i="3"/>
  <c r="I120" i="3"/>
  <c r="J120" i="3"/>
  <c r="K120" i="3"/>
  <c r="L120" i="3"/>
  <c r="M120" i="3"/>
  <c r="N120" i="3"/>
  <c r="O120" i="3"/>
  <c r="P71" i="3"/>
  <c r="P72" i="3"/>
  <c r="P73" i="3"/>
  <c r="P74" i="3"/>
  <c r="E76" i="3"/>
  <c r="F76" i="3"/>
  <c r="G76" i="3"/>
  <c r="H76" i="3"/>
  <c r="I76" i="3"/>
  <c r="J76" i="3"/>
  <c r="K76" i="3"/>
  <c r="L76" i="3"/>
  <c r="M76" i="3"/>
  <c r="N76" i="3"/>
  <c r="O76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79" i="3"/>
  <c r="F79" i="3"/>
  <c r="G79" i="3"/>
  <c r="H79" i="3"/>
  <c r="I79" i="3"/>
  <c r="J79" i="3"/>
  <c r="K79" i="3"/>
  <c r="L79" i="3"/>
  <c r="M79" i="3"/>
  <c r="N79" i="3"/>
  <c r="O79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D79" i="3"/>
  <c r="D78" i="3"/>
  <c r="A77" i="3"/>
  <c r="A78" i="3"/>
  <c r="A79" i="3"/>
  <c r="A80" i="3"/>
  <c r="A81" i="3"/>
  <c r="A76" i="3"/>
  <c r="G30" i="3"/>
  <c r="H30" i="3"/>
  <c r="I30" i="3"/>
  <c r="J30" i="3"/>
  <c r="K30" i="3"/>
  <c r="L30" i="3"/>
  <c r="M30" i="3"/>
  <c r="N30" i="3"/>
  <c r="O30" i="3"/>
  <c r="G31" i="3"/>
  <c r="H31" i="3"/>
  <c r="I31" i="3"/>
  <c r="J31" i="3"/>
  <c r="K31" i="3"/>
  <c r="L31" i="3"/>
  <c r="M31" i="3"/>
  <c r="N31" i="3"/>
  <c r="O31" i="3"/>
  <c r="G32" i="3"/>
  <c r="H32" i="3"/>
  <c r="I32" i="3"/>
  <c r="J32" i="3"/>
  <c r="K32" i="3"/>
  <c r="L32" i="3"/>
  <c r="M32" i="3"/>
  <c r="N32" i="3"/>
  <c r="O32" i="3"/>
  <c r="G33" i="3"/>
  <c r="H33" i="3"/>
  <c r="I33" i="3"/>
  <c r="J33" i="3"/>
  <c r="K33" i="3"/>
  <c r="L33" i="3"/>
  <c r="M33" i="3"/>
  <c r="N33" i="3"/>
  <c r="O33" i="3"/>
  <c r="G34" i="3"/>
  <c r="H34" i="3"/>
  <c r="I34" i="3"/>
  <c r="J34" i="3"/>
  <c r="K34" i="3"/>
  <c r="L34" i="3"/>
  <c r="M34" i="3"/>
  <c r="N34" i="3"/>
  <c r="O34" i="3"/>
  <c r="G35" i="3"/>
  <c r="H35" i="3"/>
  <c r="I35" i="3"/>
  <c r="J35" i="3"/>
  <c r="K35" i="3"/>
  <c r="L35" i="3"/>
  <c r="M35" i="3"/>
  <c r="N35" i="3"/>
  <c r="O35" i="3"/>
  <c r="P8" i="3" l="1"/>
  <c r="P9" i="3"/>
  <c r="P10" i="3"/>
  <c r="P11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0" i="3"/>
  <c r="F10" i="3"/>
  <c r="G10" i="3"/>
  <c r="H10" i="3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D11" i="3"/>
  <c r="D10" i="3"/>
  <c r="D9" i="3"/>
  <c r="D8" i="3"/>
  <c r="A21" i="3"/>
  <c r="A22" i="3"/>
  <c r="A23" i="3"/>
  <c r="A24" i="3"/>
  <c r="A25" i="3"/>
  <c r="A14" i="3"/>
  <c r="A15" i="3"/>
  <c r="A16" i="3"/>
  <c r="A17" i="3"/>
  <c r="A18" i="3"/>
  <c r="A20" i="3"/>
  <c r="A13" i="3"/>
  <c r="A95" i="3" l="1"/>
  <c r="A93" i="3"/>
  <c r="D81" i="3" l="1"/>
  <c r="D80" i="3"/>
  <c r="A96" i="3"/>
  <c r="E104" i="3" l="1"/>
  <c r="F104" i="3"/>
  <c r="G104" i="3"/>
  <c r="H104" i="3"/>
  <c r="I104" i="3"/>
  <c r="J104" i="3"/>
  <c r="K104" i="3"/>
  <c r="L104" i="3"/>
  <c r="M104" i="3"/>
  <c r="N104" i="3"/>
  <c r="O104" i="3"/>
  <c r="D104" i="3"/>
  <c r="A104" i="3"/>
  <c r="A103" i="3"/>
  <c r="A102" i="3"/>
  <c r="A101" i="3"/>
  <c r="A100" i="3"/>
  <c r="A99" i="3"/>
  <c r="A98" i="3"/>
  <c r="A97" i="3"/>
  <c r="J12" i="3" l="1"/>
  <c r="E97" i="3" l="1"/>
  <c r="F97" i="3"/>
  <c r="G97" i="3"/>
  <c r="H97" i="3"/>
  <c r="I97" i="3"/>
  <c r="J97" i="3"/>
  <c r="K97" i="3"/>
  <c r="L97" i="3"/>
  <c r="M97" i="3"/>
  <c r="N97" i="3"/>
  <c r="O97" i="3"/>
  <c r="D97" i="3"/>
  <c r="E103" i="3"/>
  <c r="F103" i="3"/>
  <c r="G103" i="3"/>
  <c r="H103" i="3"/>
  <c r="I103" i="3"/>
  <c r="J103" i="3"/>
  <c r="K103" i="3"/>
  <c r="L103" i="3"/>
  <c r="M103" i="3"/>
  <c r="N103" i="3"/>
  <c r="O103" i="3"/>
  <c r="E98" i="3"/>
  <c r="F98" i="3"/>
  <c r="G98" i="3"/>
  <c r="H98" i="3"/>
  <c r="I98" i="3"/>
  <c r="J98" i="3"/>
  <c r="K98" i="3"/>
  <c r="L98" i="3"/>
  <c r="M98" i="3"/>
  <c r="N98" i="3"/>
  <c r="O98" i="3"/>
  <c r="E99" i="3"/>
  <c r="F99" i="3"/>
  <c r="G99" i="3"/>
  <c r="H99" i="3"/>
  <c r="I99" i="3"/>
  <c r="J99" i="3"/>
  <c r="K99" i="3"/>
  <c r="L99" i="3"/>
  <c r="M99" i="3"/>
  <c r="N99" i="3"/>
  <c r="O99" i="3"/>
  <c r="D99" i="3"/>
  <c r="D103" i="3"/>
  <c r="D98" i="3"/>
  <c r="D77" i="3" l="1"/>
  <c r="P70" i="3" l="1"/>
  <c r="D76" i="3"/>
  <c r="D115" i="3" l="1"/>
  <c r="D75" i="3" l="1"/>
  <c r="P69" i="3"/>
  <c r="E12" i="3"/>
  <c r="F12" i="3"/>
  <c r="G12" i="3"/>
  <c r="H12" i="3"/>
  <c r="I12" i="3"/>
  <c r="K12" i="3"/>
  <c r="L12" i="3"/>
  <c r="D12" i="3"/>
  <c r="P68" i="3" l="1"/>
  <c r="E68" i="3"/>
  <c r="F68" i="3"/>
  <c r="G68" i="3"/>
  <c r="H68" i="3"/>
  <c r="I68" i="3"/>
  <c r="J68" i="3"/>
  <c r="K68" i="3"/>
  <c r="L68" i="3"/>
  <c r="M68" i="3"/>
  <c r="N68" i="3"/>
  <c r="O68" i="3"/>
  <c r="D68" i="3"/>
  <c r="E127" i="3"/>
  <c r="F127" i="3"/>
  <c r="G127" i="3"/>
  <c r="H127" i="3"/>
  <c r="I127" i="3"/>
  <c r="J127" i="3"/>
  <c r="K127" i="3"/>
  <c r="L127" i="3"/>
  <c r="M127" i="3"/>
  <c r="N127" i="3"/>
  <c r="O127" i="3"/>
  <c r="D127" i="3"/>
  <c r="E121" i="3"/>
  <c r="F121" i="3"/>
  <c r="G121" i="3"/>
  <c r="H121" i="3"/>
  <c r="I121" i="3"/>
  <c r="J121" i="3"/>
  <c r="K121" i="3"/>
  <c r="L121" i="3"/>
  <c r="M121" i="3"/>
  <c r="N121" i="3"/>
  <c r="O121" i="3"/>
  <c r="D121" i="3"/>
  <c r="E115" i="3"/>
  <c r="F115" i="3"/>
  <c r="G115" i="3"/>
  <c r="H115" i="3"/>
  <c r="I115" i="3"/>
  <c r="J115" i="3"/>
  <c r="K115" i="3"/>
  <c r="L115" i="3"/>
  <c r="M115" i="3"/>
  <c r="N115" i="3"/>
  <c r="O115" i="3"/>
  <c r="E110" i="3"/>
  <c r="F110" i="3"/>
  <c r="G110" i="3"/>
  <c r="H110" i="3"/>
  <c r="I110" i="3"/>
  <c r="J110" i="3"/>
  <c r="K110" i="3"/>
  <c r="L110" i="3"/>
  <c r="M110" i="3"/>
  <c r="N110" i="3"/>
  <c r="O110" i="3"/>
  <c r="D110" i="3"/>
  <c r="D52" i="3" l="1"/>
  <c r="E75" i="3"/>
  <c r="E52" i="3" s="1"/>
  <c r="N75" i="3"/>
  <c r="N52" i="3" s="1"/>
  <c r="G75" i="3"/>
  <c r="G52" i="3" s="1"/>
  <c r="J75" i="3"/>
  <c r="J52" i="3" s="1"/>
  <c r="M75" i="3"/>
  <c r="M52" i="3" s="1"/>
  <c r="I75" i="3"/>
  <c r="I52" i="3" s="1"/>
  <c r="F75" i="3"/>
  <c r="F52" i="3" s="1"/>
  <c r="H75" i="3"/>
  <c r="H52" i="3" s="1"/>
  <c r="L75" i="3"/>
  <c r="L52" i="3" s="1"/>
  <c r="O75" i="3"/>
  <c r="O52" i="3" s="1"/>
  <c r="K75" i="3"/>
  <c r="K52" i="3" s="1"/>
  <c r="E133" i="3"/>
  <c r="G133" i="3"/>
  <c r="J133" i="3"/>
  <c r="K133" i="3"/>
  <c r="M133" i="3"/>
  <c r="N133" i="3"/>
  <c r="D133" i="3"/>
  <c r="D120" i="3"/>
  <c r="D7" i="3"/>
  <c r="K55" i="3" l="1"/>
  <c r="K105" i="3" s="1"/>
  <c r="N55" i="3"/>
  <c r="N105" i="3" s="1"/>
  <c r="J55" i="3"/>
  <c r="J105" i="3" s="1"/>
  <c r="F55" i="3"/>
  <c r="F105" i="3" s="1"/>
  <c r="M55" i="3"/>
  <c r="M105" i="3" s="1"/>
  <c r="I55" i="3"/>
  <c r="I105" i="3" s="1"/>
  <c r="E55" i="3"/>
  <c r="E105" i="3" s="1"/>
  <c r="O55" i="3"/>
  <c r="O105" i="3" s="1"/>
  <c r="G55" i="3"/>
  <c r="G105" i="3" s="1"/>
  <c r="D55" i="3"/>
  <c r="L55" i="3"/>
  <c r="L105" i="3" s="1"/>
  <c r="H55" i="3"/>
  <c r="H105" i="3" s="1"/>
  <c r="O133" i="3"/>
  <c r="I133" i="3"/>
  <c r="F133" i="3"/>
  <c r="L133" i="3"/>
  <c r="H133" i="3"/>
  <c r="D6" i="3"/>
  <c r="D105" i="3" l="1"/>
  <c r="D5" i="3"/>
  <c r="D35" i="3" s="1"/>
  <c r="E6" i="3"/>
  <c r="E7" i="3"/>
  <c r="F6" i="3"/>
  <c r="F7" i="3"/>
  <c r="D33" i="3" l="1"/>
  <c r="D29" i="3"/>
  <c r="D95" i="3" s="1"/>
  <c r="D32" i="3"/>
  <c r="D30" i="3"/>
  <c r="D31" i="3"/>
  <c r="D28" i="3"/>
  <c r="D93" i="3" s="1"/>
  <c r="D27" i="3"/>
  <c r="D94" i="3" s="1"/>
  <c r="D34" i="3"/>
  <c r="F5" i="3"/>
  <c r="E5" i="3"/>
  <c r="D87" i="3"/>
  <c r="D86" i="3" s="1"/>
  <c r="G6" i="3"/>
  <c r="H6" i="3"/>
  <c r="G7" i="3"/>
  <c r="F33" i="3" l="1"/>
  <c r="F32" i="3"/>
  <c r="F31" i="3"/>
  <c r="F35" i="3"/>
  <c r="F34" i="3"/>
  <c r="F30" i="3"/>
  <c r="E33" i="3"/>
  <c r="E30" i="3"/>
  <c r="E32" i="3"/>
  <c r="E34" i="3"/>
  <c r="E31" i="3"/>
  <c r="E35" i="3"/>
  <c r="D96" i="3"/>
  <c r="E28" i="3"/>
  <c r="E93" i="3" s="1"/>
  <c r="E29" i="3"/>
  <c r="E95" i="3" s="1"/>
  <c r="F28" i="3"/>
  <c r="F93" i="3" s="1"/>
  <c r="F29" i="3"/>
  <c r="F95" i="3" s="1"/>
  <c r="E27" i="3"/>
  <c r="E94" i="3" s="1"/>
  <c r="F27" i="3"/>
  <c r="F94" i="3" s="1"/>
  <c r="D26" i="3"/>
  <c r="G5" i="3"/>
  <c r="F87" i="3"/>
  <c r="F86" i="3" s="1"/>
  <c r="E87" i="3"/>
  <c r="E86" i="3" s="1"/>
  <c r="H7" i="3"/>
  <c r="I6" i="3"/>
  <c r="F96" i="3" l="1"/>
  <c r="E96" i="3"/>
  <c r="D36" i="3"/>
  <c r="D37" i="3" s="1"/>
  <c r="G28" i="3"/>
  <c r="G93" i="3" s="1"/>
  <c r="G29" i="3"/>
  <c r="G95" i="3" s="1"/>
  <c r="G27" i="3"/>
  <c r="G94" i="3" s="1"/>
  <c r="H5" i="3"/>
  <c r="E26" i="3"/>
  <c r="F26" i="3"/>
  <c r="G87" i="3"/>
  <c r="G86" i="3" s="1"/>
  <c r="N7" i="3"/>
  <c r="O7" i="3"/>
  <c r="J6" i="3"/>
  <c r="I7" i="3"/>
  <c r="G96" i="3" l="1"/>
  <c r="H29" i="3"/>
  <c r="H95" i="3" s="1"/>
  <c r="H28" i="3"/>
  <c r="H93" i="3" s="1"/>
  <c r="H27" i="3"/>
  <c r="H94" i="3" s="1"/>
  <c r="G26" i="3"/>
  <c r="I5" i="3"/>
  <c r="F36" i="3"/>
  <c r="F37" i="3" s="1"/>
  <c r="E36" i="3"/>
  <c r="E37" i="3" s="1"/>
  <c r="H87" i="3"/>
  <c r="H86" i="3" s="1"/>
  <c r="J7" i="3"/>
  <c r="K6" i="3"/>
  <c r="H96" i="3" l="1"/>
  <c r="I28" i="3"/>
  <c r="I93" i="3" s="1"/>
  <c r="I29" i="3"/>
  <c r="I95" i="3" s="1"/>
  <c r="I27" i="3"/>
  <c r="I94" i="3" s="1"/>
  <c r="H26" i="3"/>
  <c r="J5" i="3"/>
  <c r="G36" i="3"/>
  <c r="G37" i="3" s="1"/>
  <c r="I87" i="3"/>
  <c r="I86" i="3" s="1"/>
  <c r="K7" i="3"/>
  <c r="M12" i="3"/>
  <c r="L6" i="3"/>
  <c r="I96" i="3" l="1"/>
  <c r="H36" i="3"/>
  <c r="H37" i="3" s="1"/>
  <c r="J28" i="3"/>
  <c r="J93" i="3" s="1"/>
  <c r="J29" i="3"/>
  <c r="J95" i="3" s="1"/>
  <c r="J27" i="3"/>
  <c r="J94" i="3" s="1"/>
  <c r="I26" i="3"/>
  <c r="K5" i="3"/>
  <c r="J87" i="3"/>
  <c r="J86" i="3" s="1"/>
  <c r="M6" i="3"/>
  <c r="N12" i="3"/>
  <c r="M7" i="3"/>
  <c r="L7" i="3"/>
  <c r="J96" i="3" l="1"/>
  <c r="K29" i="3"/>
  <c r="K95" i="3" s="1"/>
  <c r="K28" i="3"/>
  <c r="K93" i="3" s="1"/>
  <c r="K27" i="3"/>
  <c r="K94" i="3" s="1"/>
  <c r="P7" i="3"/>
  <c r="J26" i="3"/>
  <c r="L5" i="3"/>
  <c r="I36" i="3"/>
  <c r="I37" i="3" s="1"/>
  <c r="K87" i="3"/>
  <c r="K86" i="3" s="1"/>
  <c r="M5" i="3"/>
  <c r="N6" i="3"/>
  <c r="K96" i="3" l="1"/>
  <c r="M28" i="3"/>
  <c r="M93" i="3" s="1"/>
  <c r="M29" i="3"/>
  <c r="M95" i="3" s="1"/>
  <c r="L29" i="3"/>
  <c r="L95" i="3" s="1"/>
  <c r="L28" i="3"/>
  <c r="L93" i="3" s="1"/>
  <c r="L27" i="3"/>
  <c r="L94" i="3" s="1"/>
  <c r="M27" i="3"/>
  <c r="M94" i="3" s="1"/>
  <c r="O6" i="3"/>
  <c r="P6" i="3" s="1"/>
  <c r="O12" i="3"/>
  <c r="K26" i="3"/>
  <c r="K36" i="3" s="1"/>
  <c r="K37" i="3" s="1"/>
  <c r="M87" i="3"/>
  <c r="M86" i="3" s="1"/>
  <c r="J36" i="3"/>
  <c r="J37" i="3" s="1"/>
  <c r="L87" i="3"/>
  <c r="L86" i="3" s="1"/>
  <c r="N5" i="3"/>
  <c r="L96" i="3" l="1"/>
  <c r="M96" i="3"/>
  <c r="N28" i="3"/>
  <c r="N93" i="3" s="1"/>
  <c r="N29" i="3"/>
  <c r="N95" i="3" s="1"/>
  <c r="N27" i="3"/>
  <c r="N94" i="3" s="1"/>
  <c r="O5" i="3"/>
  <c r="L26" i="3"/>
  <c r="M26" i="3"/>
  <c r="N87" i="3"/>
  <c r="N86" i="3" s="1"/>
  <c r="N96" i="3" l="1"/>
  <c r="L36" i="3"/>
  <c r="L37" i="3" s="1"/>
  <c r="M36" i="3"/>
  <c r="M37" i="3" s="1"/>
  <c r="O28" i="3"/>
  <c r="O93" i="3" s="1"/>
  <c r="O29" i="3"/>
  <c r="O95" i="3" s="1"/>
  <c r="P5" i="3"/>
  <c r="O27" i="3"/>
  <c r="O94" i="3" s="1"/>
  <c r="O87" i="3"/>
  <c r="O86" i="3" s="1"/>
  <c r="N26" i="3"/>
  <c r="O96" i="3" l="1"/>
  <c r="N36" i="3"/>
  <c r="N37" i="3" s="1"/>
  <c r="E45" i="3"/>
  <c r="E102" i="3" s="1"/>
  <c r="I45" i="3"/>
  <c r="I102" i="3" s="1"/>
  <c r="M45" i="3"/>
  <c r="M102" i="3" s="1"/>
  <c r="D44" i="3"/>
  <c r="D101" i="3" s="1"/>
  <c r="H43" i="3"/>
  <c r="H100" i="3" s="1"/>
  <c r="L43" i="3"/>
  <c r="L100" i="3" s="1"/>
  <c r="D43" i="3"/>
  <c r="D100" i="3" s="1"/>
  <c r="M43" i="3"/>
  <c r="M100" i="3" s="1"/>
  <c r="G45" i="3"/>
  <c r="G102" i="3" s="1"/>
  <c r="O45" i="3"/>
  <c r="O102" i="3" s="1"/>
  <c r="F43" i="3"/>
  <c r="F100" i="3" s="1"/>
  <c r="N43" i="3"/>
  <c r="N100" i="3" s="1"/>
  <c r="L45" i="3"/>
  <c r="L102" i="3" s="1"/>
  <c r="G43" i="3"/>
  <c r="G100" i="3" s="1"/>
  <c r="K43" i="3"/>
  <c r="K100" i="3" s="1"/>
  <c r="O43" i="3"/>
  <c r="O100" i="3" s="1"/>
  <c r="F45" i="3"/>
  <c r="F102" i="3" s="1"/>
  <c r="J45" i="3"/>
  <c r="J102" i="3" s="1"/>
  <c r="N45" i="3"/>
  <c r="N102" i="3" s="1"/>
  <c r="E43" i="3"/>
  <c r="I43" i="3"/>
  <c r="I100" i="3" s="1"/>
  <c r="K45" i="3"/>
  <c r="K102" i="3" s="1"/>
  <c r="J43" i="3"/>
  <c r="J100" i="3" s="1"/>
  <c r="H45" i="3"/>
  <c r="H102" i="3" s="1"/>
  <c r="D45" i="3"/>
  <c r="D102" i="3" s="1"/>
  <c r="G44" i="3"/>
  <c r="G101" i="3" s="1"/>
  <c r="K44" i="3"/>
  <c r="K101" i="3" s="1"/>
  <c r="O44" i="3"/>
  <c r="O101" i="3" s="1"/>
  <c r="I44" i="3"/>
  <c r="I101" i="3" s="1"/>
  <c r="J44" i="3"/>
  <c r="J101" i="3" s="1"/>
  <c r="H44" i="3"/>
  <c r="H101" i="3" s="1"/>
  <c r="L44" i="3"/>
  <c r="L101" i="3" s="1"/>
  <c r="E44" i="3"/>
  <c r="E101" i="3" s="1"/>
  <c r="M44" i="3"/>
  <c r="M101" i="3" s="1"/>
  <c r="F44" i="3"/>
  <c r="F101" i="3" s="1"/>
  <c r="N44" i="3"/>
  <c r="N101" i="3" s="1"/>
  <c r="O26" i="3"/>
  <c r="D92" i="3" l="1"/>
  <c r="E100" i="3"/>
  <c r="E92" i="3" s="1"/>
  <c r="E109" i="3" s="1"/>
  <c r="E134" i="3" s="1"/>
  <c r="E38" i="3"/>
  <c r="O36" i="3"/>
  <c r="O37" i="3" s="1"/>
  <c r="D38" i="3"/>
  <c r="D139" i="3" s="1"/>
  <c r="H38" i="3"/>
  <c r="H139" i="3" s="1"/>
  <c r="I38" i="3"/>
  <c r="I139" i="3" s="1"/>
  <c r="O38" i="3"/>
  <c r="I92" i="3"/>
  <c r="I109" i="3" s="1"/>
  <c r="I134" i="3" s="1"/>
  <c r="L38" i="3"/>
  <c r="K38" i="3"/>
  <c r="O92" i="3"/>
  <c r="O109" i="3" s="1"/>
  <c r="O134" i="3" s="1"/>
  <c r="G38" i="3"/>
  <c r="J38" i="3"/>
  <c r="N38" i="3"/>
  <c r="J92" i="3"/>
  <c r="J109" i="3" s="1"/>
  <c r="J134" i="3" s="1"/>
  <c r="F38" i="3"/>
  <c r="M38" i="3"/>
  <c r="J139" i="3" l="1"/>
  <c r="J140" i="3" s="1"/>
  <c r="E139" i="3"/>
  <c r="E140" i="3" s="1"/>
  <c r="D140" i="3"/>
  <c r="F139" i="3"/>
  <c r="F140" i="3" s="1"/>
  <c r="G139" i="3"/>
  <c r="G140" i="3" s="1"/>
  <c r="L139" i="3"/>
  <c r="L140" i="3" s="1"/>
  <c r="M139" i="3"/>
  <c r="M140" i="3" s="1"/>
  <c r="N139" i="3"/>
  <c r="N140" i="3" s="1"/>
  <c r="K139" i="3"/>
  <c r="K140" i="3" s="1"/>
  <c r="O53" i="3"/>
  <c r="O139" i="3"/>
  <c r="O140" i="3" s="1"/>
  <c r="H53" i="3"/>
  <c r="H54" i="3" s="1"/>
  <c r="H140" i="3"/>
  <c r="I53" i="3"/>
  <c r="I140" i="3"/>
  <c r="L92" i="3"/>
  <c r="L109" i="3" s="1"/>
  <c r="L134" i="3" s="1"/>
  <c r="M92" i="3"/>
  <c r="M109" i="3" s="1"/>
  <c r="M134" i="3" s="1"/>
  <c r="H92" i="3"/>
  <c r="H109" i="3" s="1"/>
  <c r="H134" i="3" s="1"/>
  <c r="D109" i="3"/>
  <c r="D134" i="3" s="1"/>
  <c r="D135" i="3" s="1"/>
  <c r="E85" i="3" s="1"/>
  <c r="E135" i="3" s="1"/>
  <c r="F85" i="3" s="1"/>
  <c r="G92" i="3"/>
  <c r="G109" i="3" s="1"/>
  <c r="G134" i="3" s="1"/>
  <c r="K92" i="3"/>
  <c r="K109" i="3" s="1"/>
  <c r="K134" i="3" s="1"/>
  <c r="L53" i="3"/>
  <c r="L54" i="3" s="1"/>
  <c r="F92" i="3"/>
  <c r="F109" i="3" s="1"/>
  <c r="F134" i="3" s="1"/>
  <c r="N92" i="3"/>
  <c r="N109" i="3" s="1"/>
  <c r="N134" i="3" s="1"/>
  <c r="K53" i="3"/>
  <c r="K54" i="3" s="1"/>
  <c r="N53" i="3"/>
  <c r="N54" i="3" s="1"/>
  <c r="E53" i="3"/>
  <c r="E54" i="3" s="1"/>
  <c r="M53" i="3"/>
  <c r="M54" i="3" s="1"/>
  <c r="G53" i="3"/>
  <c r="G54" i="3" s="1"/>
  <c r="F53" i="3"/>
  <c r="F54" i="3" s="1"/>
  <c r="D53" i="3"/>
  <c r="D54" i="3" s="1"/>
  <c r="J53" i="3"/>
  <c r="J54" i="3" s="1"/>
  <c r="I62" i="3" l="1"/>
  <c r="I63" i="3" s="1"/>
  <c r="I54" i="3"/>
  <c r="O62" i="3"/>
  <c r="O63" i="3" s="1"/>
  <c r="O54" i="3"/>
  <c r="L141" i="3"/>
  <c r="H62" i="3"/>
  <c r="H63" i="3" s="1"/>
  <c r="O141" i="3"/>
  <c r="I141" i="3"/>
  <c r="H141" i="3"/>
  <c r="F135" i="3"/>
  <c r="G85" i="3" s="1"/>
  <c r="G135" i="3" s="1"/>
  <c r="H85" i="3" s="1"/>
  <c r="H135" i="3" s="1"/>
  <c r="I85" i="3" s="1"/>
  <c r="I135" i="3" s="1"/>
  <c r="J85" i="3" s="1"/>
  <c r="J135" i="3" s="1"/>
  <c r="K85" i="3" s="1"/>
  <c r="K135" i="3" s="1"/>
  <c r="L85" i="3" s="1"/>
  <c r="L135" i="3" s="1"/>
  <c r="M85" i="3" s="1"/>
  <c r="M135" i="3" s="1"/>
  <c r="N85" i="3" s="1"/>
  <c r="N135" i="3" s="1"/>
  <c r="O85" i="3" s="1"/>
  <c r="O135" i="3" s="1"/>
  <c r="L62" i="3"/>
  <c r="L63" i="3" s="1"/>
  <c r="D62" i="3"/>
  <c r="G141" i="3"/>
  <c r="E141" i="3"/>
  <c r="N62" i="3"/>
  <c r="N63" i="3" s="1"/>
  <c r="K141" i="3"/>
  <c r="J62" i="3"/>
  <c r="J63" i="3" s="1"/>
  <c r="J141" i="3"/>
  <c r="F62" i="3"/>
  <c r="F63" i="3" s="1"/>
  <c r="M62" i="3"/>
  <c r="M63" i="3" s="1"/>
  <c r="F141" i="3"/>
  <c r="M141" i="3"/>
  <c r="D141" i="3"/>
  <c r="G62" i="3"/>
  <c r="G63" i="3" s="1"/>
  <c r="E62" i="3"/>
  <c r="E63" i="3" s="1"/>
  <c r="N141" i="3"/>
  <c r="K62" i="3"/>
  <c r="K63" i="3" s="1"/>
  <c r="D64" i="3" l="1"/>
  <c r="D63" i="3"/>
  <c r="E64" i="3"/>
  <c r="F64" i="3" s="1"/>
  <c r="G64" i="3" s="1"/>
  <c r="H64" i="3" s="1"/>
  <c r="I64" i="3" s="1"/>
  <c r="J64" i="3" s="1"/>
  <c r="K64" i="3" s="1"/>
  <c r="L64" i="3" s="1"/>
  <c r="M64" i="3" s="1"/>
  <c r="N64" i="3" s="1"/>
  <c r="O64" i="3" s="1"/>
</calcChain>
</file>

<file path=xl/sharedStrings.xml><?xml version="1.0" encoding="utf-8"?>
<sst xmlns="http://schemas.openxmlformats.org/spreadsheetml/2006/main" count="233" uniqueCount="82">
  <si>
    <t>Выручка</t>
  </si>
  <si>
    <t>Чистая прибыль накопленным итогом</t>
  </si>
  <si>
    <t>Процент по кредитам</t>
  </si>
  <si>
    <t xml:space="preserve">Рентабельность по чистой прибыли, % </t>
  </si>
  <si>
    <t>и т.д.</t>
  </si>
  <si>
    <t>Маркетинг и реклама</t>
  </si>
  <si>
    <t>руб.</t>
  </si>
  <si>
    <t>Измерение</t>
  </si>
  <si>
    <t>Операционная рентабельность, %</t>
  </si>
  <si>
    <t>Прочие поступления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</si>
  <si>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</si>
  <si>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</si>
  <si>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</si>
  <si>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</si>
  <si>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</si>
  <si>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</si>
  <si>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</si>
  <si>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</si>
  <si>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</si>
  <si>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</si>
  <si>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</si>
  <si>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Важно! Если ячейка выделена розовой заливкой, значит возник кассовый разрыв и необходимо сократить размер выплат на сумму отрицательного значения</t>
  </si>
  <si>
    <t>Срок амортиза-ции (лет)</t>
  </si>
  <si>
    <t>Периоды</t>
  </si>
  <si>
    <t xml:space="preserve">Маржинальная рентабельность, % 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</si>
  <si>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</si>
  <si>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</si>
  <si>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</si>
  <si>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</si>
  <si>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</si>
  <si>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</si>
  <si>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</si>
  <si>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</si>
  <si>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2. Приток ДС в от операционной деятельности</t>
  </si>
  <si>
    <t>3. Отток ДС от операционной деятельности</t>
  </si>
  <si>
    <t>5. Приток ДС по инвестиционной деятельности</t>
  </si>
  <si>
    <t>6. Отток ДС от инвестиционной деятельности</t>
  </si>
  <si>
    <t>8. Приток ДС по финансовой деятельности</t>
  </si>
  <si>
    <t>10. Сальдо ДС по фин. деятельности</t>
  </si>
  <si>
    <t>11. Чистый приток/отток ДС по всем видам деятельности</t>
  </si>
  <si>
    <t>12. Остаток ДС на конец периода</t>
  </si>
  <si>
    <t>9. Отток ДС по финансовой деятельности</t>
  </si>
  <si>
    <t>4. Сальдо ДС по операционной деятельности</t>
  </si>
  <si>
    <t>7. Сальдо ДС по инвестиционной деятельности</t>
  </si>
  <si>
    <t>Обновление и техподдержка сайта</t>
  </si>
  <si>
    <t>Бухгалтер, юрист (аутсорсинг)</t>
  </si>
  <si>
    <t>Прочие постоянные расходы</t>
  </si>
  <si>
    <t>% от годовой выручки</t>
  </si>
  <si>
    <t>ПРОГНОЗ ДОХОДОВ И РАСХОДОВ</t>
  </si>
  <si>
    <t>ИТОГО</t>
  </si>
  <si>
    <t>ПРОГНОЗ ДВИЖЕНИЯ ДЕНЕЖНЫХ СРЕДСТВ</t>
  </si>
  <si>
    <t>ДОПОЛНИТЕЛЬНЫЕ ФИНАНСОВЫЕ ПОКАЗАТЕЛИ</t>
  </si>
  <si>
    <t>ПРОГНОЗ ИНВЕСТИЦИОННЫХ РАСХОДОВ</t>
  </si>
  <si>
    <t>% от выручки</t>
  </si>
  <si>
    <t>Налог/Сбор за осуществление деятельности</t>
  </si>
  <si>
    <t>Неоперационные расходы</t>
  </si>
  <si>
    <t>Амортизация ОС и НМА</t>
  </si>
  <si>
    <t xml:space="preserve">Амортизация ОС и НМА </t>
  </si>
  <si>
    <t>ед.</t>
  </si>
  <si>
    <t>Остаточная стоимость на конец года</t>
  </si>
  <si>
    <t>Операционный рычаг</t>
  </si>
  <si>
    <t>Средний чек:</t>
  </si>
  <si>
    <t>Повышение квалификации, Гос. регистр./разреш./сертиф.</t>
  </si>
  <si>
    <t>Прочие переменные расходы</t>
  </si>
  <si>
    <t>Количество клиентов:</t>
  </si>
  <si>
    <t>Заработная плата (вся, вкл. ФСЗН)</t>
  </si>
  <si>
    <t>Связь, интернет и т.д.</t>
  </si>
  <si>
    <t>Грузоперевозки</t>
  </si>
  <si>
    <t>Офисный переезд</t>
  </si>
  <si>
    <t>ГСМ</t>
  </si>
  <si>
    <t>Упаковочные материалы</t>
  </si>
  <si>
    <t>Важно! Применена ставка единого налога, установленного для ИП при осуществлении данного вида деятельности в областных центрах</t>
  </si>
  <si>
    <t>Переменная заработная плата (зависит от объема услуг, вкл. ФСЗН)</t>
  </si>
  <si>
    <t>Постоянная зарплата (вкл. ФСЗН)</t>
  </si>
  <si>
    <t>Спец. оборудование</t>
  </si>
  <si>
    <t>Спецодежда и проч. расходы</t>
  </si>
  <si>
    <t>Тех. осмотр, ремонт и обслуживание, износ шин и т.д.</t>
  </si>
  <si>
    <t>Автомобили</t>
  </si>
  <si>
    <t>Важно! Если ячейка выделена розовой заливкой, значит в данном периоде возник убыток и необходимо продумать меры для его предотвращения</t>
  </si>
  <si>
    <t>Важно! Если ячейка выделена розовой заливкой, значит накопленным итогом получен убыток и необходимо продумать меры для его предотвращения</t>
  </si>
  <si>
    <t>Важно! Ячейки, выделенные желтой заливкой заполняются или корректируются вручную</t>
  </si>
  <si>
    <t>Основные средства  (ОС) и нематериальные активы (НМА) (накопленным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</si>
</sst>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р.-419]#,##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right" vertical="center"/>
      <protection locked="0"/>
    </xf>
    <xf numFmtId="0" fontId="4" fillId="5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7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7" fillId="5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5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3" borderId="0" xfId="1" applyNumberFormat="1" applyFont="1" applyFill="1" applyBorder="1" applyAlignment="1" applyProtection="1">
      <alignment horizontal="left" vertical="center" wrapText="1"/>
      <protection locked="0"/>
    </xf>
    <xf numFmtId="3" fontId="8" fillId="3" borderId="0" xfId="1" applyNumberFormat="1" applyFont="1" applyFill="1" applyBorder="1" applyAlignment="1" applyProtection="1">
      <alignment horizontal="right" vertical="center"/>
      <protection locked="0"/>
    </xf>
    <xf numFmtId="3" fontId="7" fillId="3" borderId="0" xfId="1" applyNumberFormat="1" applyFont="1" applyFill="1" applyBorder="1" applyAlignment="1" applyProtection="1">
      <alignment horizontal="right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1" fillId="3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0" fillId="8" borderId="0" xfId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8" borderId="3" xfId="1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Border="1" applyAlignment="1" applyProtection="1">
      <alignment horizontal="left" vertical="center"/>
      <protection locked="0"/>
    </xf>
    <xf numFmtId="10" fontId="7" fillId="3" borderId="0" xfId="1" applyNumberFormat="1" applyFont="1" applyFill="1" applyBorder="1" applyAlignment="1" applyProtection="1">
      <alignment horizontal="right" vertical="center"/>
      <protection locked="0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 applyAlignment="1">
      <alignment horizontal="right" vertical="center"/>
    </xf>
    <xf numFmtId="165" fontId="10" fillId="10" borderId="3" xfId="1" applyNumberFormat="1" applyFont="1" applyFill="1" applyBorder="1" applyAlignment="1">
      <alignment horizontal="left" vertical="center"/>
    </xf>
    <xf numFmtId="0" fontId="10" fillId="10" borderId="3" xfId="1" applyFont="1" applyFill="1" applyBorder="1" applyAlignment="1">
      <alignment horizontal="center" vertical="center"/>
    </xf>
    <xf numFmtId="3" fontId="10" fillId="10" borderId="3" xfId="1" applyNumberFormat="1" applyFont="1" applyFill="1" applyBorder="1" applyAlignment="1">
      <alignment horizontal="right" vertical="center"/>
    </xf>
    <xf numFmtId="0" fontId="10" fillId="10" borderId="0" xfId="1" applyFont="1" applyFill="1" applyBorder="1" applyAlignment="1" applyProtection="1">
      <alignment horizontal="center" vertical="center"/>
      <protection locked="0"/>
    </xf>
    <xf numFmtId="0" fontId="10" fillId="10" borderId="0" xfId="1" applyFont="1" applyFill="1" applyBorder="1" applyAlignment="1" applyProtection="1">
      <alignment horizontal="right" vertical="center"/>
      <protection locked="0"/>
    </xf>
    <xf numFmtId="3" fontId="10" fillId="10" borderId="0" xfId="1" applyNumberFormat="1" applyFont="1" applyFill="1" applyBorder="1" applyAlignment="1" applyProtection="1">
      <alignment horizontal="right" vertical="center"/>
      <protection locked="0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2" xfId="1" applyNumberFormat="1" applyFont="1" applyFill="1" applyBorder="1" applyAlignment="1" applyProtection="1">
      <alignment horizontal="left" vertical="center"/>
      <protection locked="0"/>
    </xf>
    <xf numFmtId="0" fontId="9" fillId="9" borderId="2" xfId="1" applyFont="1" applyFill="1" applyBorder="1" applyAlignment="1" applyProtection="1">
      <alignment horizontal="center" vertical="center"/>
      <protection locked="0"/>
    </xf>
    <xf numFmtId="3" fontId="9" fillId="9" borderId="2" xfId="1" applyNumberFormat="1" applyFont="1" applyFill="1" applyBorder="1" applyAlignment="1" applyProtection="1">
      <alignment horizontal="right" vertical="center"/>
      <protection locked="0"/>
    </xf>
    <xf numFmtId="0" fontId="9" fillId="9" borderId="2" xfId="1" applyFont="1" applyFill="1" applyBorder="1" applyAlignment="1" applyProtection="1">
      <alignment horizontal="left" vertical="center" wrapText="1"/>
      <protection locked="0"/>
    </xf>
    <xf numFmtId="0" fontId="9" fillId="12" borderId="1" xfId="1" applyFont="1" applyFill="1" applyBorder="1" applyAlignment="1" applyProtection="1">
      <alignment horizontal="left" vertical="center"/>
      <protection locked="0"/>
    </xf>
    <xf numFmtId="0" fontId="9" fillId="9" borderId="1" xfId="1" applyFont="1" applyFill="1" applyBorder="1" applyAlignment="1" applyProtection="1">
      <alignment horizontal="center" vertical="center"/>
      <protection locked="0"/>
    </xf>
    <xf numFmtId="3" fontId="9" fillId="9" borderId="1" xfId="1" applyNumberFormat="1" applyFont="1" applyFill="1" applyBorder="1" applyAlignment="1" applyProtection="1">
      <alignment horizontal="righ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165" fontId="10" fillId="10" borderId="0" xfId="1" applyNumberFormat="1" applyFont="1" applyFill="1" applyBorder="1" applyAlignment="1" applyProtection="1">
      <alignment horizontal="left" vertical="center"/>
      <protection locked="0"/>
    </xf>
    <xf numFmtId="0" fontId="10" fillId="11" borderId="1" xfId="1" applyFont="1" applyFill="1" applyBorder="1" applyAlignment="1" applyProtection="1">
      <alignment horizontal="center" vertical="center"/>
      <protection locked="0"/>
    </xf>
    <xf numFmtId="3" fontId="10" fillId="11" borderId="1" xfId="1" applyNumberFormat="1" applyFont="1" applyFill="1" applyBorder="1" applyAlignment="1" applyProtection="1">
      <alignment horizontal="right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left" vertical="center"/>
      <protection locked="0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center"/>
      <protection locked="0"/>
    </xf>
    <xf numFmtId="10" fontId="19" fillId="0" borderId="0" xfId="1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3" fontId="19" fillId="0" borderId="0" xfId="1" applyNumberFormat="1" applyFont="1" applyBorder="1" applyAlignment="1" applyProtection="1">
      <alignment horizontal="right" vertical="center"/>
      <protection locked="0"/>
    </xf>
    <xf numFmtId="10" fontId="19" fillId="0" borderId="0" xfId="1" applyNumberFormat="1" applyFont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9" fontId="7" fillId="6" borderId="0" xfId="1" applyNumberFormat="1" applyFont="1" applyFill="1" applyBorder="1" applyAlignment="1" applyProtection="1">
      <alignment horizontal="center" vertical="center"/>
      <protection locked="0"/>
    </xf>
    <xf numFmtId="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5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165" fontId="18" fillId="0" borderId="0" xfId="1" applyNumberFormat="1" applyFont="1" applyBorder="1" applyAlignment="1" applyProtection="1">
      <alignment horizontal="left" vertical="center" wrapText="1" indent="5"/>
      <protection locked="0"/>
    </xf>
    <xf numFmtId="0" fontId="18" fillId="0" borderId="0" xfId="1" applyFont="1" applyBorder="1" applyAlignment="1" applyProtection="1">
      <alignment horizontal="left" vertical="center" wrapText="1" indent="5"/>
      <protection locked="0"/>
    </xf>
    <xf numFmtId="0" fontId="9" fillId="7" borderId="0" xfId="1" applyFont="1" applyFill="1" applyAlignment="1">
      <alignment horizontal="center" vertical="center"/>
    </xf>
    <xf numFmtId="3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1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0" xfId="1" applyFont="1" applyFill="1" applyBorder="1" applyAlignment="1" applyProtection="1">
      <alignment horizontal="left" vertical="center"/>
      <protection locked="0"/>
    </xf>
    <xf numFmtId="0" fontId="9" fillId="9" borderId="0" xfId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center" vertical="center"/>
      <protection locked="0"/>
    </xf>
    <xf numFmtId="3" fontId="9" fillId="9" borderId="0" xfId="1" applyNumberFormat="1" applyFont="1" applyFill="1" applyBorder="1" applyAlignment="1" applyProtection="1">
      <alignment horizontal="right" vertical="center"/>
      <protection locked="0"/>
    </xf>
    <xf numFmtId="3" fontId="5" fillId="5" borderId="0" xfId="1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/>
    </xf>
    <xf numFmtId="3" fontId="10" fillId="13" borderId="3" xfId="1" applyNumberFormat="1" applyFont="1" applyFill="1" applyBorder="1" applyAlignment="1" applyProtection="1">
      <alignment horizontal="center" vertical="center"/>
      <protection locked="0"/>
    </xf>
    <xf numFmtId="3" fontId="10" fillId="8" borderId="0" xfId="1" applyNumberFormat="1" applyFont="1" applyFill="1" applyBorder="1" applyAlignment="1" applyProtection="1">
      <alignment horizontal="center" vertical="center"/>
      <protection locked="0"/>
    </xf>
    <xf numFmtId="3" fontId="10" fillId="8" borderId="3" xfId="1" applyNumberFormat="1" applyFont="1" applyFill="1" applyBorder="1" applyAlignment="1" applyProtection="1">
      <alignment horizontal="center" vertical="center"/>
      <protection locked="0"/>
    </xf>
    <xf numFmtId="3" fontId="6" fillId="5" borderId="0" xfId="1" applyNumberFormat="1" applyFont="1" applyFill="1" applyBorder="1" applyAlignment="1" applyProtection="1">
      <alignment horizontal="right" vertical="center"/>
      <protection locked="0"/>
    </xf>
    <xf numFmtId="165" fontId="9" fillId="9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1" borderId="1" xfId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left" vertical="center" wrapText="1" indent="3"/>
      <protection locked="0"/>
    </xf>
    <xf numFmtId="0" fontId="7" fillId="0" borderId="0" xfId="1" applyFont="1" applyBorder="1" applyAlignment="1" applyProtection="1">
      <alignment horizontal="left" vertical="center" indent="3"/>
      <protection locked="0"/>
    </xf>
    <xf numFmtId="0" fontId="15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1" fillId="7" borderId="0" xfId="1" applyFont="1" applyFill="1" applyAlignment="1">
      <alignment horizontal="center" vertical="center"/>
    </xf>
    <xf numFmtId="3" fontId="9" fillId="9" borderId="0" xfId="1" applyNumberFormat="1" applyFont="1" applyFill="1" applyAlignment="1">
      <alignment horizontal="right" vertical="center"/>
    </xf>
    <xf numFmtId="165" fontId="10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0" fillId="8" borderId="0" xfId="1" applyNumberFormat="1" applyFont="1" applyFill="1" applyBorder="1" applyAlignment="1" applyProtection="1">
      <alignment horizontal="center" vertical="center" wrapText="1"/>
      <protection locked="0"/>
    </xf>
    <xf numFmtId="165" fontId="10" fillId="13" borderId="3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0" xfId="1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165" fontId="10" fillId="11" borderId="0" xfId="1" applyNumberFormat="1" applyFont="1" applyFill="1" applyBorder="1" applyAlignment="1" applyProtection="1">
      <alignment horizontal="left" vertical="center" wrapText="1"/>
      <protection locked="0"/>
    </xf>
    <xf numFmtId="165" fontId="7" fillId="0" borderId="0" xfId="1" applyNumberFormat="1" applyFont="1" applyBorder="1" applyAlignment="1" applyProtection="1">
      <alignment horizontal="left" vertical="center" wrapText="1"/>
      <protection locked="0"/>
    </xf>
    <xf numFmtId="0" fontId="9" fillId="7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0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Border="1" applyAlignment="1" applyProtection="1">
      <alignment horizontal="center" vertical="center"/>
      <protection locked="0"/>
    </xf>
    <xf numFmtId="9" fontId="8" fillId="3" borderId="0" xfId="1" applyNumberFormat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7" fillId="5" borderId="0" xfId="1" applyFont="1" applyFill="1" applyBorder="1" applyAlignment="1" applyProtection="1">
      <alignment horizontal="left" vertical="center" indent="3"/>
      <protection locked="0"/>
    </xf>
    <xf numFmtId="0" fontId="7" fillId="5" borderId="0" xfId="1" applyFont="1" applyFill="1" applyBorder="1" applyAlignment="1" applyProtection="1">
      <alignment horizontal="center" vertical="center"/>
      <protection locked="0"/>
    </xf>
    <xf numFmtId="0" fontId="14" fillId="4" borderId="0" xfId="1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4" fillId="14" borderId="0" xfId="1" applyFont="1" applyFill="1" applyAlignment="1">
      <alignment vertical="center" wrapText="1"/>
    </xf>
    <xf numFmtId="0" fontId="16" fillId="14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5" borderId="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Border="1" applyAlignment="1" applyProtection="1">
      <alignment horizontal="left" vertical="center" wrapText="1"/>
      <protection locked="0"/>
    </xf>
    <xf numFmtId="0" fontId="7" fillId="5" borderId="0" xfId="1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3" fontId="7" fillId="5" borderId="0" xfId="1" applyNumberFormat="1" applyFont="1" applyFill="1" applyBorder="1" applyAlignment="1" applyProtection="1">
      <alignment horizontal="center" vertical="center"/>
      <protection locked="0"/>
    </xf>
    <xf numFmtId="165" fontId="7" fillId="5" borderId="0" xfId="1" applyNumberFormat="1" applyFont="1" applyFill="1" applyBorder="1" applyAlignment="1" applyProtection="1">
      <alignment horizontal="left" vertical="center"/>
      <protection locked="0"/>
    </xf>
    <xf numFmtId="3" fontId="10" fillId="10" borderId="1" xfId="1" applyNumberFormat="1" applyFont="1" applyFill="1" applyBorder="1" applyAlignment="1" applyProtection="1">
      <alignment horizontal="right" vertical="center"/>
      <protection locked="0"/>
    </xf>
    <xf numFmtId="165" fontId="18" fillId="0" borderId="1" xfId="1" applyNumberFormat="1" applyFont="1" applyBorder="1" applyAlignment="1" applyProtection="1">
      <alignment horizontal="left" vertical="center" wrapText="1" indent="5"/>
      <protection locked="0"/>
    </xf>
    <xf numFmtId="165" fontId="17" fillId="5" borderId="0" xfId="1" applyNumberFormat="1" applyFont="1" applyFill="1" applyBorder="1" applyAlignment="1" applyProtection="1">
      <alignment horizontal="left" vertical="center" wrapText="1" indent="5"/>
      <protection locked="0"/>
    </xf>
    <xf numFmtId="165" fontId="17" fillId="5" borderId="0" xfId="1" applyNumberFormat="1" applyFont="1" applyFill="1" applyBorder="1" applyAlignment="1" applyProtection="1">
      <alignment horizontal="left" vertical="center" indent="5"/>
      <protection locked="0"/>
    </xf>
    <xf numFmtId="0" fontId="17" fillId="5" borderId="0" xfId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indent="5"/>
      <protection locked="0"/>
    </xf>
    <xf numFmtId="165" fontId="18" fillId="5" borderId="0" xfId="1" applyNumberFormat="1" applyFont="1" applyFill="1" applyBorder="1" applyAlignment="1" applyProtection="1">
      <alignment horizontal="left" vertical="center" wrapText="1" indent="5"/>
      <protection locked="0"/>
    </xf>
    <xf numFmtId="0" fontId="18" fillId="5" borderId="0" xfId="1" applyFont="1" applyFill="1" applyBorder="1" applyAlignment="1" applyProtection="1">
      <alignment horizontal="left" vertical="center" indent="5"/>
      <protection locked="0"/>
    </xf>
    <xf numFmtId="0" fontId="18" fillId="5" borderId="0" xfId="1" applyFont="1" applyFill="1" applyBorder="1" applyAlignment="1" applyProtection="1">
      <alignment horizontal="left" vertical="center" wrapText="1" indent="5"/>
      <protection locked="0"/>
    </xf>
  </cellXfs>
  <cellStyles count="2">
    <cellStyle name="Обычный" xfId="0" builtinId="0"/>
    <cellStyle name="Обычный 2" xfId="1"/>
  </cellStyles>
  <dxfs count="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25"/>
  <sheetViews>
    <sheetView tabSelected="1" topLeftCell="A112" zoomScale="68" zoomScaleNormal="68" workbookViewId="0">
      <selection activeCell="D140" sqref="D140"/>
    </sheetView>
  </sheetViews>
  <sheetFormatPr defaultColWidth="14.44140625" defaultRowHeight="15.75" customHeight="1" x14ac:dyDescent="0.25"/>
  <cols>
    <col min="1" max="1" width="46.21875" style="1" customWidth="1"/>
    <col min="2" max="2" width="16.5546875" style="1" customWidth="1"/>
    <col min="3" max="3" width="13.5546875" style="1" customWidth="1"/>
    <col min="4" max="13" width="13.6640625" style="1" customWidth="1"/>
    <col min="14" max="16384" width="14.44140625" style="1"/>
  </cols>
  <sheetData>
    <row r="1" spans="1:16" s="5" customFormat="1" ht="15.75" customHeight="1" x14ac:dyDescent="0.25">
      <c r="A1" s="142" t="s">
        <v>80</v>
      </c>
      <c r="B1" s="143"/>
      <c r="C1" s="143"/>
      <c r="D1" s="143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ht="15.6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 s="109" t="s">
        <v>23</v>
      </c>
    </row>
    <row r="4" spans="1:16" s="10" customFormat="1" ht="32.4" customHeight="1" x14ac:dyDescent="0.3">
      <c r="A4" s="97" t="s">
        <v>48</v>
      </c>
      <c r="B4" s="97" t="s">
        <v>7</v>
      </c>
      <c r="C4" s="23" t="s">
        <v>15</v>
      </c>
      <c r="D4" s="97">
        <v>1</v>
      </c>
      <c r="E4" s="97">
        <v>2</v>
      </c>
      <c r="F4" s="97">
        <v>3</v>
      </c>
      <c r="G4" s="97">
        <v>4</v>
      </c>
      <c r="H4" s="97">
        <v>5</v>
      </c>
      <c r="I4" s="97">
        <v>6</v>
      </c>
      <c r="J4" s="97">
        <v>7</v>
      </c>
      <c r="K4" s="97">
        <v>8</v>
      </c>
      <c r="L4" s="97">
        <v>9</v>
      </c>
      <c r="M4" s="97">
        <v>10</v>
      </c>
      <c r="N4" s="97">
        <v>11</v>
      </c>
      <c r="O4" s="97">
        <v>12</v>
      </c>
      <c r="P4" s="122" t="s">
        <v>49</v>
      </c>
    </row>
    <row r="5" spans="1:16" s="10" customFormat="1" ht="15.6" x14ac:dyDescent="0.3">
      <c r="A5" s="58" t="s">
        <v>25</v>
      </c>
      <c r="B5" s="59" t="s">
        <v>6</v>
      </c>
      <c r="C5" s="59"/>
      <c r="D5" s="60">
        <f t="shared" ref="D5:O5" si="0">SUM(D6:D11)</f>
        <v>4000</v>
      </c>
      <c r="E5" s="60">
        <f t="shared" si="0"/>
        <v>5375</v>
      </c>
      <c r="F5" s="60">
        <f t="shared" si="0"/>
        <v>5750</v>
      </c>
      <c r="G5" s="60">
        <f t="shared" si="0"/>
        <v>6750</v>
      </c>
      <c r="H5" s="60">
        <f t="shared" si="0"/>
        <v>6750</v>
      </c>
      <c r="I5" s="60">
        <f t="shared" si="0"/>
        <v>6750</v>
      </c>
      <c r="J5" s="60">
        <f t="shared" si="0"/>
        <v>6750</v>
      </c>
      <c r="K5" s="60">
        <f t="shared" si="0"/>
        <v>6750</v>
      </c>
      <c r="L5" s="60">
        <f t="shared" si="0"/>
        <v>6750</v>
      </c>
      <c r="M5" s="60">
        <f t="shared" si="0"/>
        <v>6750</v>
      </c>
      <c r="N5" s="60">
        <f t="shared" si="0"/>
        <v>6750</v>
      </c>
      <c r="O5" s="60">
        <f t="shared" si="0"/>
        <v>6750</v>
      </c>
      <c r="P5" s="127">
        <f>SUM(D5:O5)</f>
        <v>75875</v>
      </c>
    </row>
    <row r="6" spans="1:16" s="10" customFormat="1" ht="15.6" x14ac:dyDescent="0.3">
      <c r="A6" s="138" t="s">
        <v>67</v>
      </c>
      <c r="B6" s="46" t="s">
        <v>6</v>
      </c>
      <c r="C6" s="48"/>
      <c r="D6" s="25">
        <f t="shared" ref="D6:O6" si="1">D13*$C$20</f>
        <v>4000</v>
      </c>
      <c r="E6" s="25">
        <f t="shared" si="1"/>
        <v>5000</v>
      </c>
      <c r="F6" s="25">
        <f t="shared" si="1"/>
        <v>5000</v>
      </c>
      <c r="G6" s="25">
        <f t="shared" si="1"/>
        <v>6000</v>
      </c>
      <c r="H6" s="25">
        <f t="shared" si="1"/>
        <v>6000</v>
      </c>
      <c r="I6" s="25">
        <f t="shared" si="1"/>
        <v>6000</v>
      </c>
      <c r="J6" s="25">
        <f t="shared" si="1"/>
        <v>6000</v>
      </c>
      <c r="K6" s="25">
        <f t="shared" si="1"/>
        <v>6000</v>
      </c>
      <c r="L6" s="25">
        <f t="shared" si="1"/>
        <v>6000</v>
      </c>
      <c r="M6" s="25">
        <f t="shared" si="1"/>
        <v>6000</v>
      </c>
      <c r="N6" s="25">
        <f t="shared" si="1"/>
        <v>6000</v>
      </c>
      <c r="O6" s="25">
        <f t="shared" si="1"/>
        <v>6000</v>
      </c>
      <c r="P6" s="123">
        <f t="shared" ref="P6:P11" si="2">SUM(D6:O6)</f>
        <v>68000</v>
      </c>
    </row>
    <row r="7" spans="1:16" s="10" customFormat="1" ht="15.6" x14ac:dyDescent="0.3">
      <c r="A7" s="138" t="s">
        <v>68</v>
      </c>
      <c r="B7" s="46" t="s">
        <v>6</v>
      </c>
      <c r="C7" s="48"/>
      <c r="D7" s="25">
        <f t="shared" ref="D7:O7" si="3">D14*$C$21</f>
        <v>0</v>
      </c>
      <c r="E7" s="25">
        <f t="shared" si="3"/>
        <v>375</v>
      </c>
      <c r="F7" s="25">
        <f t="shared" si="3"/>
        <v>750</v>
      </c>
      <c r="G7" s="25">
        <f t="shared" si="3"/>
        <v>750</v>
      </c>
      <c r="H7" s="25">
        <f t="shared" si="3"/>
        <v>750</v>
      </c>
      <c r="I7" s="25">
        <f t="shared" si="3"/>
        <v>750</v>
      </c>
      <c r="J7" s="25">
        <f t="shared" si="3"/>
        <v>750</v>
      </c>
      <c r="K7" s="25">
        <f t="shared" si="3"/>
        <v>750</v>
      </c>
      <c r="L7" s="25">
        <f t="shared" si="3"/>
        <v>750</v>
      </c>
      <c r="M7" s="25">
        <f t="shared" si="3"/>
        <v>750</v>
      </c>
      <c r="N7" s="25">
        <f t="shared" si="3"/>
        <v>750</v>
      </c>
      <c r="O7" s="25">
        <f t="shared" si="3"/>
        <v>750</v>
      </c>
      <c r="P7" s="123">
        <f t="shared" si="2"/>
        <v>7875</v>
      </c>
    </row>
    <row r="8" spans="1:16" s="10" customFormat="1" ht="15.6" x14ac:dyDescent="0.3">
      <c r="A8" s="138" t="s">
        <v>4</v>
      </c>
      <c r="B8" s="46" t="s">
        <v>6</v>
      </c>
      <c r="C8" s="48"/>
      <c r="D8" s="25">
        <f>D15*$C$22</f>
        <v>0</v>
      </c>
      <c r="E8" s="25">
        <f t="shared" ref="E8:O8" si="4">E15*$C$22</f>
        <v>0</v>
      </c>
      <c r="F8" s="25">
        <f t="shared" si="4"/>
        <v>0</v>
      </c>
      <c r="G8" s="25">
        <f t="shared" si="4"/>
        <v>0</v>
      </c>
      <c r="H8" s="25">
        <f t="shared" si="4"/>
        <v>0</v>
      </c>
      <c r="I8" s="25">
        <f t="shared" si="4"/>
        <v>0</v>
      </c>
      <c r="J8" s="25">
        <f t="shared" si="4"/>
        <v>0</v>
      </c>
      <c r="K8" s="25">
        <f t="shared" si="4"/>
        <v>0</v>
      </c>
      <c r="L8" s="25">
        <f t="shared" si="4"/>
        <v>0</v>
      </c>
      <c r="M8" s="25">
        <f t="shared" si="4"/>
        <v>0</v>
      </c>
      <c r="N8" s="25">
        <f t="shared" si="4"/>
        <v>0</v>
      </c>
      <c r="O8" s="25">
        <f t="shared" si="4"/>
        <v>0</v>
      </c>
      <c r="P8" s="123">
        <f t="shared" si="2"/>
        <v>0</v>
      </c>
    </row>
    <row r="9" spans="1:16" s="10" customFormat="1" ht="15.6" x14ac:dyDescent="0.3">
      <c r="A9" s="138" t="s">
        <v>4</v>
      </c>
      <c r="B9" s="46" t="s">
        <v>6</v>
      </c>
      <c r="C9" s="48"/>
      <c r="D9" s="25">
        <f>D16*$C$23</f>
        <v>0</v>
      </c>
      <c r="E9" s="25">
        <f t="shared" ref="E9:O9" si="5">E16*$C$23</f>
        <v>0</v>
      </c>
      <c r="F9" s="25">
        <f t="shared" si="5"/>
        <v>0</v>
      </c>
      <c r="G9" s="25">
        <f t="shared" si="5"/>
        <v>0</v>
      </c>
      <c r="H9" s="25">
        <f t="shared" si="5"/>
        <v>0</v>
      </c>
      <c r="I9" s="25">
        <f t="shared" si="5"/>
        <v>0</v>
      </c>
      <c r="J9" s="25">
        <f t="shared" si="5"/>
        <v>0</v>
      </c>
      <c r="K9" s="25">
        <f t="shared" si="5"/>
        <v>0</v>
      </c>
      <c r="L9" s="25">
        <f t="shared" si="5"/>
        <v>0</v>
      </c>
      <c r="M9" s="25">
        <f t="shared" si="5"/>
        <v>0</v>
      </c>
      <c r="N9" s="25">
        <f t="shared" si="5"/>
        <v>0</v>
      </c>
      <c r="O9" s="25">
        <f t="shared" si="5"/>
        <v>0</v>
      </c>
      <c r="P9" s="123">
        <f t="shared" si="2"/>
        <v>0</v>
      </c>
    </row>
    <row r="10" spans="1:16" s="10" customFormat="1" ht="15.6" x14ac:dyDescent="0.3">
      <c r="A10" s="138" t="s">
        <v>4</v>
      </c>
      <c r="B10" s="46" t="s">
        <v>6</v>
      </c>
      <c r="C10" s="48"/>
      <c r="D10" s="25">
        <f>D17*$C$24</f>
        <v>0</v>
      </c>
      <c r="E10" s="25">
        <f t="shared" ref="E10:O10" si="6">E17*$C$24</f>
        <v>0</v>
      </c>
      <c r="F10" s="25">
        <f t="shared" si="6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123">
        <f t="shared" si="2"/>
        <v>0</v>
      </c>
    </row>
    <row r="11" spans="1:16" s="10" customFormat="1" ht="15.6" x14ac:dyDescent="0.3">
      <c r="A11" s="138" t="s">
        <v>4</v>
      </c>
      <c r="B11" s="46" t="s">
        <v>6</v>
      </c>
      <c r="C11" s="48"/>
      <c r="D11" s="25">
        <f>D18*$C$25</f>
        <v>0</v>
      </c>
      <c r="E11" s="25">
        <f t="shared" ref="E11:O11" si="7">E18*$C$25</f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123">
        <f t="shared" si="2"/>
        <v>0</v>
      </c>
    </row>
    <row r="12" spans="1:16" s="10" customFormat="1" ht="15.6" x14ac:dyDescent="0.3">
      <c r="A12" s="134" t="s">
        <v>64</v>
      </c>
      <c r="B12" s="135"/>
      <c r="C12" s="136"/>
      <c r="D12" s="33">
        <f t="shared" ref="D12:O12" si="8">SUM(D13:D17)</f>
        <v>20</v>
      </c>
      <c r="E12" s="33">
        <f t="shared" si="8"/>
        <v>30</v>
      </c>
      <c r="F12" s="33">
        <f t="shared" si="8"/>
        <v>35</v>
      </c>
      <c r="G12" s="33">
        <f t="shared" si="8"/>
        <v>40</v>
      </c>
      <c r="H12" s="33">
        <f t="shared" si="8"/>
        <v>40</v>
      </c>
      <c r="I12" s="33">
        <f t="shared" si="8"/>
        <v>40</v>
      </c>
      <c r="J12" s="33">
        <f t="shared" si="8"/>
        <v>40</v>
      </c>
      <c r="K12" s="33">
        <f t="shared" si="8"/>
        <v>40</v>
      </c>
      <c r="L12" s="33">
        <f t="shared" si="8"/>
        <v>40</v>
      </c>
      <c r="M12" s="33">
        <f t="shared" si="8"/>
        <v>40</v>
      </c>
      <c r="N12" s="33">
        <f t="shared" si="8"/>
        <v>40</v>
      </c>
      <c r="O12" s="33">
        <f t="shared" si="8"/>
        <v>40</v>
      </c>
    </row>
    <row r="13" spans="1:16" s="10" customFormat="1" ht="15" customHeight="1" x14ac:dyDescent="0.3">
      <c r="A13" s="117" t="str">
        <f>IF(A6&gt;0,A6,"")</f>
        <v>Грузоперевозки</v>
      </c>
      <c r="B13" s="46" t="s">
        <v>58</v>
      </c>
      <c r="C13" s="46"/>
      <c r="D13" s="28">
        <v>20</v>
      </c>
      <c r="E13" s="28">
        <v>25</v>
      </c>
      <c r="F13" s="28">
        <v>25</v>
      </c>
      <c r="G13" s="28">
        <v>30</v>
      </c>
      <c r="H13" s="28">
        <v>30</v>
      </c>
      <c r="I13" s="28">
        <v>30</v>
      </c>
      <c r="J13" s="28">
        <v>30</v>
      </c>
      <c r="K13" s="28">
        <v>30</v>
      </c>
      <c r="L13" s="28">
        <v>30</v>
      </c>
      <c r="M13" s="28">
        <v>30</v>
      </c>
      <c r="N13" s="28">
        <v>30</v>
      </c>
      <c r="O13" s="28">
        <v>30</v>
      </c>
    </row>
    <row r="14" spans="1:16" s="10" customFormat="1" ht="15" x14ac:dyDescent="0.3">
      <c r="A14" s="117" t="str">
        <f t="shared" ref="A14:A18" si="9">IF(A7&gt;0,A7,"")</f>
        <v>Офисный переезд</v>
      </c>
      <c r="B14" s="46" t="s">
        <v>58</v>
      </c>
      <c r="C14" s="46"/>
      <c r="D14" s="28"/>
      <c r="E14" s="28">
        <v>5</v>
      </c>
      <c r="F14" s="28">
        <v>10</v>
      </c>
      <c r="G14" s="28">
        <v>10</v>
      </c>
      <c r="H14" s="28">
        <v>10</v>
      </c>
      <c r="I14" s="28">
        <v>10</v>
      </c>
      <c r="J14" s="28">
        <v>10</v>
      </c>
      <c r="K14" s="28">
        <v>10</v>
      </c>
      <c r="L14" s="28">
        <v>10</v>
      </c>
      <c r="M14" s="28">
        <v>10</v>
      </c>
      <c r="N14" s="28">
        <v>10</v>
      </c>
      <c r="O14" s="28">
        <v>10</v>
      </c>
    </row>
    <row r="15" spans="1:16" s="10" customFormat="1" ht="15" x14ac:dyDescent="0.3">
      <c r="A15" s="117" t="str">
        <f t="shared" si="9"/>
        <v>и т.д.</v>
      </c>
      <c r="B15" s="46" t="s">
        <v>58</v>
      </c>
      <c r="C15" s="4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6" s="10" customFormat="1" ht="15" x14ac:dyDescent="0.3">
      <c r="A16" s="117" t="str">
        <f t="shared" si="9"/>
        <v>и т.д.</v>
      </c>
      <c r="B16" s="46" t="s">
        <v>58</v>
      </c>
      <c r="C16" s="4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0" customFormat="1" ht="15" x14ac:dyDescent="0.3">
      <c r="A17" s="117" t="str">
        <f t="shared" si="9"/>
        <v>и т.д.</v>
      </c>
      <c r="B17" s="46" t="s">
        <v>58</v>
      </c>
      <c r="C17" s="4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10" customFormat="1" ht="15" x14ac:dyDescent="0.3">
      <c r="A18" s="117" t="str">
        <f t="shared" si="9"/>
        <v>и т.д.</v>
      </c>
      <c r="B18" s="46" t="s">
        <v>58</v>
      </c>
      <c r="C18" s="4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10" customFormat="1" ht="15.6" x14ac:dyDescent="0.3">
      <c r="A19" s="137" t="s">
        <v>61</v>
      </c>
      <c r="B19" s="135"/>
      <c r="C19" s="135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s="10" customFormat="1" ht="15" x14ac:dyDescent="0.3">
      <c r="A20" s="118" t="str">
        <f>IF(A6&gt;0,A6,"")</f>
        <v>Грузоперевозки</v>
      </c>
      <c r="B20" s="46" t="s">
        <v>6</v>
      </c>
      <c r="C20" s="92">
        <v>200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6"/>
      <c r="O20" s="26"/>
    </row>
    <row r="21" spans="1:15" s="10" customFormat="1" ht="15" x14ac:dyDescent="0.3">
      <c r="A21" s="118" t="str">
        <f t="shared" ref="A21:A25" si="10">IF(A7&gt;0,A7,"")</f>
        <v>Офисный переезд</v>
      </c>
      <c r="B21" s="46" t="s">
        <v>6</v>
      </c>
      <c r="C21" s="92">
        <v>75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6"/>
      <c r="O21" s="26"/>
    </row>
    <row r="22" spans="1:15" s="10" customFormat="1" ht="15" x14ac:dyDescent="0.3">
      <c r="A22" s="118" t="str">
        <f t="shared" si="10"/>
        <v>и т.д.</v>
      </c>
      <c r="B22" s="46" t="s">
        <v>6</v>
      </c>
      <c r="C22" s="92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6"/>
      <c r="O22" s="26"/>
    </row>
    <row r="23" spans="1:15" s="10" customFormat="1" ht="15" x14ac:dyDescent="0.3">
      <c r="A23" s="118" t="str">
        <f t="shared" si="10"/>
        <v>и т.д.</v>
      </c>
      <c r="B23" s="46" t="s">
        <v>6</v>
      </c>
      <c r="C23" s="92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6"/>
      <c r="O23" s="26"/>
    </row>
    <row r="24" spans="1:15" s="10" customFormat="1" ht="15" x14ac:dyDescent="0.3">
      <c r="A24" s="118" t="str">
        <f t="shared" si="10"/>
        <v>и т.д.</v>
      </c>
      <c r="B24" s="46" t="s">
        <v>6</v>
      </c>
      <c r="C24" s="92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26"/>
    </row>
    <row r="25" spans="1:15" s="10" customFormat="1" ht="15" x14ac:dyDescent="0.3">
      <c r="A25" s="118" t="str">
        <f t="shared" si="10"/>
        <v>и т.д.</v>
      </c>
      <c r="B25" s="46" t="s">
        <v>6</v>
      </c>
      <c r="C25" s="13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26"/>
    </row>
    <row r="26" spans="1:15" s="10" customFormat="1" ht="15.6" x14ac:dyDescent="0.3">
      <c r="A26" s="73" t="s">
        <v>26</v>
      </c>
      <c r="B26" s="64" t="s">
        <v>6</v>
      </c>
      <c r="C26" s="64"/>
      <c r="D26" s="65">
        <f t="shared" ref="D26:O26" si="11">SUM(D27:D35)</f>
        <v>2280</v>
      </c>
      <c r="E26" s="65">
        <f t="shared" si="11"/>
        <v>3063.75</v>
      </c>
      <c r="F26" s="65">
        <f t="shared" si="11"/>
        <v>3277.5</v>
      </c>
      <c r="G26" s="65">
        <f t="shared" si="11"/>
        <v>3847.5</v>
      </c>
      <c r="H26" s="65">
        <f t="shared" si="11"/>
        <v>3847.5</v>
      </c>
      <c r="I26" s="65">
        <f t="shared" si="11"/>
        <v>3847.5</v>
      </c>
      <c r="J26" s="65">
        <f t="shared" si="11"/>
        <v>3847.5</v>
      </c>
      <c r="K26" s="65">
        <f t="shared" si="11"/>
        <v>3847.5</v>
      </c>
      <c r="L26" s="65">
        <f t="shared" si="11"/>
        <v>3847.5</v>
      </c>
      <c r="M26" s="65">
        <f t="shared" si="11"/>
        <v>3847.5</v>
      </c>
      <c r="N26" s="65">
        <f t="shared" si="11"/>
        <v>3847.5</v>
      </c>
      <c r="O26" s="65">
        <f t="shared" si="11"/>
        <v>3847.5</v>
      </c>
    </row>
    <row r="27" spans="1:15" s="10" customFormat="1" ht="30" x14ac:dyDescent="0.3">
      <c r="A27" s="27" t="s">
        <v>72</v>
      </c>
      <c r="B27" s="149" t="s">
        <v>53</v>
      </c>
      <c r="C27" s="91">
        <v>0.3</v>
      </c>
      <c r="D27" s="25">
        <f t="shared" ref="D27:O27" si="12">D$5*$C$27</f>
        <v>1200</v>
      </c>
      <c r="E27" s="25">
        <f t="shared" si="12"/>
        <v>1612.5</v>
      </c>
      <c r="F27" s="25">
        <f t="shared" si="12"/>
        <v>1725</v>
      </c>
      <c r="G27" s="25">
        <f t="shared" si="12"/>
        <v>2025</v>
      </c>
      <c r="H27" s="25">
        <f t="shared" si="12"/>
        <v>2025</v>
      </c>
      <c r="I27" s="25">
        <f t="shared" si="12"/>
        <v>2025</v>
      </c>
      <c r="J27" s="25">
        <f t="shared" si="12"/>
        <v>2025</v>
      </c>
      <c r="K27" s="25">
        <f t="shared" si="12"/>
        <v>2025</v>
      </c>
      <c r="L27" s="25">
        <f t="shared" si="12"/>
        <v>2025</v>
      </c>
      <c r="M27" s="25">
        <f t="shared" si="12"/>
        <v>2025</v>
      </c>
      <c r="N27" s="25">
        <f t="shared" si="12"/>
        <v>2025</v>
      </c>
      <c r="O27" s="25">
        <f t="shared" si="12"/>
        <v>2025</v>
      </c>
    </row>
    <row r="28" spans="1:15" s="10" customFormat="1" ht="15" x14ac:dyDescent="0.3">
      <c r="A28" s="27" t="s">
        <v>69</v>
      </c>
      <c r="B28" s="149" t="s">
        <v>53</v>
      </c>
      <c r="C28" s="91">
        <v>0.25</v>
      </c>
      <c r="D28" s="25">
        <f t="shared" ref="D28:O28" si="13">D$5*$C$28</f>
        <v>1000</v>
      </c>
      <c r="E28" s="25">
        <f t="shared" si="13"/>
        <v>1343.75</v>
      </c>
      <c r="F28" s="25">
        <f t="shared" si="13"/>
        <v>1437.5</v>
      </c>
      <c r="G28" s="25">
        <f t="shared" si="13"/>
        <v>1687.5</v>
      </c>
      <c r="H28" s="25">
        <f t="shared" si="13"/>
        <v>1687.5</v>
      </c>
      <c r="I28" s="25">
        <f t="shared" si="13"/>
        <v>1687.5</v>
      </c>
      <c r="J28" s="25">
        <f t="shared" si="13"/>
        <v>1687.5</v>
      </c>
      <c r="K28" s="25">
        <f t="shared" si="13"/>
        <v>1687.5</v>
      </c>
      <c r="L28" s="25">
        <f t="shared" si="13"/>
        <v>1687.5</v>
      </c>
      <c r="M28" s="25">
        <f t="shared" si="13"/>
        <v>1687.5</v>
      </c>
      <c r="N28" s="25">
        <f t="shared" si="13"/>
        <v>1687.5</v>
      </c>
      <c r="O28" s="25">
        <f t="shared" si="13"/>
        <v>1687.5</v>
      </c>
    </row>
    <row r="29" spans="1:15" s="10" customFormat="1" ht="15" x14ac:dyDescent="0.3">
      <c r="A29" s="27" t="s">
        <v>70</v>
      </c>
      <c r="B29" s="149" t="s">
        <v>53</v>
      </c>
      <c r="C29" s="91">
        <v>0.02</v>
      </c>
      <c r="D29" s="25">
        <f>D$5*$C$29</f>
        <v>80</v>
      </c>
      <c r="E29" s="25">
        <f t="shared" ref="E29:O29" si="14">E$5*$C$29</f>
        <v>107.5</v>
      </c>
      <c r="F29" s="25">
        <f t="shared" si="14"/>
        <v>115</v>
      </c>
      <c r="G29" s="25">
        <f t="shared" si="14"/>
        <v>135</v>
      </c>
      <c r="H29" s="25">
        <f t="shared" si="14"/>
        <v>135</v>
      </c>
      <c r="I29" s="25">
        <f t="shared" si="14"/>
        <v>135</v>
      </c>
      <c r="J29" s="25">
        <f t="shared" si="14"/>
        <v>135</v>
      </c>
      <c r="K29" s="25">
        <f t="shared" si="14"/>
        <v>135</v>
      </c>
      <c r="L29" s="25">
        <f t="shared" si="14"/>
        <v>135</v>
      </c>
      <c r="M29" s="25">
        <f t="shared" si="14"/>
        <v>135</v>
      </c>
      <c r="N29" s="25">
        <f t="shared" si="14"/>
        <v>135</v>
      </c>
      <c r="O29" s="25">
        <f t="shared" si="14"/>
        <v>135</v>
      </c>
    </row>
    <row r="30" spans="1:15" s="10" customFormat="1" ht="15" x14ac:dyDescent="0.3">
      <c r="A30" s="27" t="s">
        <v>63</v>
      </c>
      <c r="B30" s="149" t="s">
        <v>53</v>
      </c>
      <c r="C30" s="91"/>
      <c r="D30" s="25">
        <f t="shared" ref="D30:O30" si="15">D$5*$C$30</f>
        <v>0</v>
      </c>
      <c r="E30" s="25">
        <f t="shared" si="15"/>
        <v>0</v>
      </c>
      <c r="F30" s="25">
        <f t="shared" si="15"/>
        <v>0</v>
      </c>
      <c r="G30" s="25">
        <f t="shared" si="15"/>
        <v>0</v>
      </c>
      <c r="H30" s="25">
        <f t="shared" si="15"/>
        <v>0</v>
      </c>
      <c r="I30" s="25">
        <f t="shared" si="15"/>
        <v>0</v>
      </c>
      <c r="J30" s="25">
        <f t="shared" si="15"/>
        <v>0</v>
      </c>
      <c r="K30" s="25">
        <f t="shared" si="15"/>
        <v>0</v>
      </c>
      <c r="L30" s="25">
        <f t="shared" si="15"/>
        <v>0</v>
      </c>
      <c r="M30" s="25">
        <f t="shared" si="15"/>
        <v>0</v>
      </c>
      <c r="N30" s="25">
        <f t="shared" si="15"/>
        <v>0</v>
      </c>
      <c r="O30" s="25">
        <f t="shared" si="15"/>
        <v>0</v>
      </c>
    </row>
    <row r="31" spans="1:15" s="10" customFormat="1" ht="15" x14ac:dyDescent="0.3">
      <c r="A31" s="147" t="s">
        <v>4</v>
      </c>
      <c r="B31" s="149" t="s">
        <v>53</v>
      </c>
      <c r="C31" s="91"/>
      <c r="D31" s="25">
        <f t="shared" ref="D31:O31" si="16">D$5*$C$31</f>
        <v>0</v>
      </c>
      <c r="E31" s="25">
        <f t="shared" si="16"/>
        <v>0</v>
      </c>
      <c r="F31" s="25">
        <f t="shared" si="16"/>
        <v>0</v>
      </c>
      <c r="G31" s="25">
        <f t="shared" si="16"/>
        <v>0</v>
      </c>
      <c r="H31" s="25">
        <f t="shared" si="16"/>
        <v>0</v>
      </c>
      <c r="I31" s="25">
        <f t="shared" si="16"/>
        <v>0</v>
      </c>
      <c r="J31" s="25">
        <f t="shared" si="16"/>
        <v>0</v>
      </c>
      <c r="K31" s="25">
        <f t="shared" si="16"/>
        <v>0</v>
      </c>
      <c r="L31" s="25">
        <f t="shared" si="16"/>
        <v>0</v>
      </c>
      <c r="M31" s="25">
        <f t="shared" si="16"/>
        <v>0</v>
      </c>
      <c r="N31" s="25">
        <f t="shared" si="16"/>
        <v>0</v>
      </c>
      <c r="O31" s="25">
        <f t="shared" si="16"/>
        <v>0</v>
      </c>
    </row>
    <row r="32" spans="1:15" s="10" customFormat="1" ht="15" x14ac:dyDescent="0.3">
      <c r="A32" s="147" t="s">
        <v>4</v>
      </c>
      <c r="B32" s="149" t="s">
        <v>53</v>
      </c>
      <c r="C32" s="91"/>
      <c r="D32" s="25">
        <f t="shared" ref="D32:O32" si="17">D$5*$C$32</f>
        <v>0</v>
      </c>
      <c r="E32" s="25">
        <f t="shared" si="17"/>
        <v>0</v>
      </c>
      <c r="F32" s="25">
        <f t="shared" si="17"/>
        <v>0</v>
      </c>
      <c r="G32" s="25">
        <f t="shared" si="17"/>
        <v>0</v>
      </c>
      <c r="H32" s="25">
        <f t="shared" si="17"/>
        <v>0</v>
      </c>
      <c r="I32" s="25">
        <f t="shared" si="17"/>
        <v>0</v>
      </c>
      <c r="J32" s="25">
        <f t="shared" si="17"/>
        <v>0</v>
      </c>
      <c r="K32" s="25">
        <f t="shared" si="17"/>
        <v>0</v>
      </c>
      <c r="L32" s="25">
        <f t="shared" si="17"/>
        <v>0</v>
      </c>
      <c r="M32" s="25">
        <f t="shared" si="17"/>
        <v>0</v>
      </c>
      <c r="N32" s="25">
        <f t="shared" si="17"/>
        <v>0</v>
      </c>
      <c r="O32" s="25">
        <f t="shared" si="17"/>
        <v>0</v>
      </c>
    </row>
    <row r="33" spans="1:18" s="10" customFormat="1" ht="15" x14ac:dyDescent="0.3">
      <c r="A33" s="147" t="s">
        <v>4</v>
      </c>
      <c r="B33" s="149" t="s">
        <v>53</v>
      </c>
      <c r="C33" s="91"/>
      <c r="D33" s="25">
        <f>D$5*$C$33</f>
        <v>0</v>
      </c>
      <c r="E33" s="25">
        <f t="shared" ref="E33:O33" si="18">E$5*$C$33</f>
        <v>0</v>
      </c>
      <c r="F33" s="25">
        <f t="shared" si="18"/>
        <v>0</v>
      </c>
      <c r="G33" s="25">
        <f t="shared" si="18"/>
        <v>0</v>
      </c>
      <c r="H33" s="25">
        <f t="shared" si="18"/>
        <v>0</v>
      </c>
      <c r="I33" s="25">
        <f t="shared" si="18"/>
        <v>0</v>
      </c>
      <c r="J33" s="25">
        <f t="shared" si="18"/>
        <v>0</v>
      </c>
      <c r="K33" s="25">
        <f t="shared" si="18"/>
        <v>0</v>
      </c>
      <c r="L33" s="25">
        <f t="shared" si="18"/>
        <v>0</v>
      </c>
      <c r="M33" s="25">
        <f t="shared" si="18"/>
        <v>0</v>
      </c>
      <c r="N33" s="25">
        <f t="shared" si="18"/>
        <v>0</v>
      </c>
      <c r="O33" s="25">
        <f t="shared" si="18"/>
        <v>0</v>
      </c>
    </row>
    <row r="34" spans="1:18" s="10" customFormat="1" ht="15" x14ac:dyDescent="0.3">
      <c r="A34" s="147" t="s">
        <v>4</v>
      </c>
      <c r="B34" s="149" t="s">
        <v>53</v>
      </c>
      <c r="C34" s="91"/>
      <c r="D34" s="25">
        <f t="shared" ref="D34:O34" si="19">D$5*$C$34</f>
        <v>0</v>
      </c>
      <c r="E34" s="25">
        <f t="shared" si="19"/>
        <v>0</v>
      </c>
      <c r="F34" s="25">
        <f t="shared" si="19"/>
        <v>0</v>
      </c>
      <c r="G34" s="25">
        <f t="shared" si="19"/>
        <v>0</v>
      </c>
      <c r="H34" s="25">
        <f t="shared" si="19"/>
        <v>0</v>
      </c>
      <c r="I34" s="25">
        <f t="shared" si="19"/>
        <v>0</v>
      </c>
      <c r="J34" s="25">
        <f t="shared" si="19"/>
        <v>0</v>
      </c>
      <c r="K34" s="25">
        <f t="shared" si="19"/>
        <v>0</v>
      </c>
      <c r="L34" s="25">
        <f t="shared" si="19"/>
        <v>0</v>
      </c>
      <c r="M34" s="25">
        <f t="shared" si="19"/>
        <v>0</v>
      </c>
      <c r="N34" s="25">
        <f t="shared" si="19"/>
        <v>0</v>
      </c>
      <c r="O34" s="25">
        <f t="shared" si="19"/>
        <v>0</v>
      </c>
    </row>
    <row r="35" spans="1:18" s="10" customFormat="1" ht="15" x14ac:dyDescent="0.3">
      <c r="A35" s="147" t="s">
        <v>4</v>
      </c>
      <c r="B35" s="149" t="s">
        <v>53</v>
      </c>
      <c r="C35" s="139"/>
      <c r="D35" s="25">
        <f>D$5*$C$35</f>
        <v>0</v>
      </c>
      <c r="E35" s="25">
        <f t="shared" ref="E35:O35" si="20">E$5*$C$35</f>
        <v>0</v>
      </c>
      <c r="F35" s="25">
        <f t="shared" si="20"/>
        <v>0</v>
      </c>
      <c r="G35" s="25">
        <f t="shared" si="20"/>
        <v>0</v>
      </c>
      <c r="H35" s="25">
        <f t="shared" si="20"/>
        <v>0</v>
      </c>
      <c r="I35" s="25">
        <f t="shared" si="20"/>
        <v>0</v>
      </c>
      <c r="J35" s="25">
        <f t="shared" si="20"/>
        <v>0</v>
      </c>
      <c r="K35" s="25">
        <f t="shared" si="20"/>
        <v>0</v>
      </c>
      <c r="L35" s="25">
        <f t="shared" si="20"/>
        <v>0</v>
      </c>
      <c r="M35" s="25">
        <f t="shared" si="20"/>
        <v>0</v>
      </c>
      <c r="N35" s="25">
        <f t="shared" si="20"/>
        <v>0</v>
      </c>
      <c r="O35" s="25">
        <f t="shared" si="20"/>
        <v>0</v>
      </c>
    </row>
    <row r="36" spans="1:18" s="10" customFormat="1" ht="15.6" x14ac:dyDescent="0.3">
      <c r="A36" s="74" t="s">
        <v>27</v>
      </c>
      <c r="B36" s="61" t="s">
        <v>6</v>
      </c>
      <c r="C36" s="62"/>
      <c r="D36" s="63">
        <f t="shared" ref="D36:O36" si="21">D5-D26</f>
        <v>1720</v>
      </c>
      <c r="E36" s="63">
        <f t="shared" si="21"/>
        <v>2311.25</v>
      </c>
      <c r="F36" s="63">
        <f t="shared" si="21"/>
        <v>2472.5</v>
      </c>
      <c r="G36" s="63">
        <f t="shared" si="21"/>
        <v>2902.5</v>
      </c>
      <c r="H36" s="63">
        <f t="shared" si="21"/>
        <v>2902.5</v>
      </c>
      <c r="I36" s="63">
        <f t="shared" si="21"/>
        <v>2902.5</v>
      </c>
      <c r="J36" s="63">
        <f t="shared" si="21"/>
        <v>2902.5</v>
      </c>
      <c r="K36" s="63">
        <f t="shared" si="21"/>
        <v>2902.5</v>
      </c>
      <c r="L36" s="63">
        <f t="shared" si="21"/>
        <v>2902.5</v>
      </c>
      <c r="M36" s="63">
        <f t="shared" si="21"/>
        <v>2902.5</v>
      </c>
      <c r="N36" s="63">
        <f t="shared" si="21"/>
        <v>2902.5</v>
      </c>
      <c r="O36" s="63">
        <f t="shared" si="21"/>
        <v>2902.5</v>
      </c>
    </row>
    <row r="37" spans="1:18" s="10" customFormat="1" ht="13.8" x14ac:dyDescent="0.3">
      <c r="A37" s="84" t="s">
        <v>24</v>
      </c>
      <c r="B37" s="85" t="s">
        <v>19</v>
      </c>
      <c r="C37" s="88"/>
      <c r="D37" s="87">
        <f>IF(D5&gt;0,D36/D5,0)</f>
        <v>0.43</v>
      </c>
      <c r="E37" s="87">
        <f t="shared" ref="E37:O37" si="22">IF(E5&gt;0,E36/E5,0)</f>
        <v>0.43</v>
      </c>
      <c r="F37" s="87">
        <f t="shared" si="22"/>
        <v>0.43</v>
      </c>
      <c r="G37" s="87">
        <f t="shared" si="22"/>
        <v>0.43</v>
      </c>
      <c r="H37" s="87">
        <f t="shared" si="22"/>
        <v>0.43</v>
      </c>
      <c r="I37" s="87">
        <f t="shared" si="22"/>
        <v>0.43</v>
      </c>
      <c r="J37" s="87">
        <f t="shared" si="22"/>
        <v>0.43</v>
      </c>
      <c r="K37" s="87">
        <f t="shared" si="22"/>
        <v>0.43</v>
      </c>
      <c r="L37" s="87">
        <f t="shared" si="22"/>
        <v>0.43</v>
      </c>
      <c r="M37" s="87">
        <f t="shared" si="22"/>
        <v>0.43</v>
      </c>
      <c r="N37" s="87">
        <f t="shared" si="22"/>
        <v>0.43</v>
      </c>
      <c r="O37" s="87">
        <f t="shared" si="22"/>
        <v>0.43</v>
      </c>
    </row>
    <row r="38" spans="1:18" s="10" customFormat="1" ht="15.6" x14ac:dyDescent="0.3">
      <c r="A38" s="73" t="s">
        <v>28</v>
      </c>
      <c r="B38" s="64" t="s">
        <v>6</v>
      </c>
      <c r="C38" s="65"/>
      <c r="D38" s="65">
        <f t="shared" ref="D38:O38" si="23">SUM(D39:D52)</f>
        <v>3315.3571428571431</v>
      </c>
      <c r="E38" s="65">
        <f>SUM(E39:E52)</f>
        <v>2165.3571428571427</v>
      </c>
      <c r="F38" s="65">
        <f t="shared" si="23"/>
        <v>2165.3571428571427</v>
      </c>
      <c r="G38" s="65">
        <f t="shared" si="23"/>
        <v>2465.3571428571427</v>
      </c>
      <c r="H38" s="65">
        <f t="shared" si="23"/>
        <v>2165.3571428571427</v>
      </c>
      <c r="I38" s="65">
        <f t="shared" si="23"/>
        <v>2165.3571428571427</v>
      </c>
      <c r="J38" s="65">
        <f t="shared" si="23"/>
        <v>2365.3571428571427</v>
      </c>
      <c r="K38" s="65">
        <f t="shared" si="23"/>
        <v>2265.3571428571427</v>
      </c>
      <c r="L38" s="65">
        <f t="shared" si="23"/>
        <v>2165.3571428571427</v>
      </c>
      <c r="M38" s="65">
        <f t="shared" si="23"/>
        <v>2365.3571428571427</v>
      </c>
      <c r="N38" s="65">
        <f t="shared" si="23"/>
        <v>2165.3571428571427</v>
      </c>
      <c r="O38" s="65">
        <f t="shared" si="23"/>
        <v>2165.3571428571427</v>
      </c>
      <c r="Q38" s="129"/>
      <c r="R38" s="129"/>
    </row>
    <row r="39" spans="1:18" s="10" customFormat="1" ht="30" x14ac:dyDescent="0.3">
      <c r="A39" s="27" t="s">
        <v>76</v>
      </c>
      <c r="B39" s="149" t="s">
        <v>6</v>
      </c>
      <c r="C39" s="93"/>
      <c r="D39" s="28">
        <v>100</v>
      </c>
      <c r="E39" s="28">
        <v>100</v>
      </c>
      <c r="F39" s="28">
        <v>100</v>
      </c>
      <c r="G39" s="28">
        <v>100</v>
      </c>
      <c r="H39" s="28">
        <v>100</v>
      </c>
      <c r="I39" s="28">
        <v>100</v>
      </c>
      <c r="J39" s="28">
        <v>100</v>
      </c>
      <c r="K39" s="28">
        <v>100</v>
      </c>
      <c r="L39" s="28">
        <v>100</v>
      </c>
      <c r="M39" s="28">
        <v>100</v>
      </c>
      <c r="N39" s="28">
        <v>100</v>
      </c>
      <c r="O39" s="28">
        <v>100</v>
      </c>
      <c r="Q39" s="129"/>
      <c r="R39" s="129"/>
    </row>
    <row r="40" spans="1:18" s="10" customFormat="1" ht="15" x14ac:dyDescent="0.3">
      <c r="A40" s="27" t="s">
        <v>73</v>
      </c>
      <c r="B40" s="149" t="s">
        <v>6</v>
      </c>
      <c r="C40" s="93"/>
      <c r="D40" s="28">
        <v>1000</v>
      </c>
      <c r="E40" s="28">
        <v>1000</v>
      </c>
      <c r="F40" s="28">
        <v>1000</v>
      </c>
      <c r="G40" s="28">
        <v>1000</v>
      </c>
      <c r="H40" s="28">
        <v>1000</v>
      </c>
      <c r="I40" s="28">
        <v>1000</v>
      </c>
      <c r="J40" s="28">
        <v>1000</v>
      </c>
      <c r="K40" s="28">
        <v>1000</v>
      </c>
      <c r="L40" s="28">
        <v>1000</v>
      </c>
      <c r="M40" s="28">
        <v>1000</v>
      </c>
      <c r="N40" s="28">
        <v>1000</v>
      </c>
      <c r="O40" s="28">
        <v>1000</v>
      </c>
      <c r="Q40" s="129"/>
      <c r="R40" s="129"/>
    </row>
    <row r="41" spans="1:18" s="10" customFormat="1" ht="15" x14ac:dyDescent="0.3">
      <c r="A41" s="27" t="s">
        <v>75</v>
      </c>
      <c r="B41" s="149" t="s">
        <v>6</v>
      </c>
      <c r="C41" s="93"/>
      <c r="D41" s="28">
        <v>250</v>
      </c>
      <c r="E41" s="28"/>
      <c r="F41" s="28"/>
      <c r="G41" s="28">
        <v>100</v>
      </c>
      <c r="H41" s="28"/>
      <c r="I41" s="28"/>
      <c r="J41" s="28">
        <v>100</v>
      </c>
      <c r="K41" s="28"/>
      <c r="L41" s="28"/>
      <c r="M41" s="28">
        <v>100</v>
      </c>
      <c r="N41" s="28"/>
      <c r="O41" s="28"/>
      <c r="Q41" s="121"/>
      <c r="R41" s="129"/>
    </row>
    <row r="42" spans="1:18" s="10" customFormat="1" ht="15" x14ac:dyDescent="0.3">
      <c r="A42" s="24" t="s">
        <v>45</v>
      </c>
      <c r="B42" s="139" t="s">
        <v>6</v>
      </c>
      <c r="C42" s="93"/>
      <c r="D42" s="28">
        <v>600</v>
      </c>
      <c r="E42" s="28"/>
      <c r="F42" s="28"/>
      <c r="G42" s="28">
        <v>100</v>
      </c>
      <c r="H42" s="28"/>
      <c r="I42" s="28"/>
      <c r="J42" s="28">
        <v>100</v>
      </c>
      <c r="K42" s="28"/>
      <c r="L42" s="28"/>
      <c r="M42" s="28">
        <v>100</v>
      </c>
      <c r="N42" s="28"/>
      <c r="O42" s="28"/>
      <c r="Q42" s="121"/>
      <c r="R42" s="121"/>
    </row>
    <row r="43" spans="1:18" s="10" customFormat="1" ht="30" x14ac:dyDescent="0.3">
      <c r="A43" s="24" t="s">
        <v>5</v>
      </c>
      <c r="B43" s="149" t="s">
        <v>47</v>
      </c>
      <c r="C43" s="93">
        <v>0.05</v>
      </c>
      <c r="D43" s="25">
        <f t="shared" ref="D43:O43" si="24">($P$5*$C$43)/12</f>
        <v>316.14583333333331</v>
      </c>
      <c r="E43" s="25">
        <f t="shared" si="24"/>
        <v>316.14583333333331</v>
      </c>
      <c r="F43" s="25">
        <f t="shared" si="24"/>
        <v>316.14583333333331</v>
      </c>
      <c r="G43" s="25">
        <f t="shared" si="24"/>
        <v>316.14583333333331</v>
      </c>
      <c r="H43" s="25">
        <f t="shared" si="24"/>
        <v>316.14583333333331</v>
      </c>
      <c r="I43" s="25">
        <f t="shared" si="24"/>
        <v>316.14583333333331</v>
      </c>
      <c r="J43" s="25">
        <f t="shared" si="24"/>
        <v>316.14583333333331</v>
      </c>
      <c r="K43" s="25">
        <f t="shared" si="24"/>
        <v>316.14583333333331</v>
      </c>
      <c r="L43" s="25">
        <f t="shared" si="24"/>
        <v>316.14583333333331</v>
      </c>
      <c r="M43" s="25">
        <f t="shared" si="24"/>
        <v>316.14583333333331</v>
      </c>
      <c r="N43" s="25">
        <f t="shared" si="24"/>
        <v>316.14583333333331</v>
      </c>
      <c r="O43" s="25">
        <f t="shared" si="24"/>
        <v>316.14583333333331</v>
      </c>
      <c r="Q43" s="121"/>
      <c r="R43" s="121"/>
    </row>
    <row r="44" spans="1:18" s="10" customFormat="1" ht="30" x14ac:dyDescent="0.3">
      <c r="A44" s="24" t="s">
        <v>44</v>
      </c>
      <c r="B44" s="149" t="s">
        <v>47</v>
      </c>
      <c r="C44" s="93">
        <v>0.02</v>
      </c>
      <c r="D44" s="25">
        <f t="shared" ref="D44:O44" si="25">($P$5*$C$44)/12</f>
        <v>126.45833333333333</v>
      </c>
      <c r="E44" s="25">
        <f t="shared" si="25"/>
        <v>126.45833333333333</v>
      </c>
      <c r="F44" s="25">
        <f t="shared" si="25"/>
        <v>126.45833333333333</v>
      </c>
      <c r="G44" s="25">
        <f t="shared" si="25"/>
        <v>126.45833333333333</v>
      </c>
      <c r="H44" s="25">
        <f t="shared" si="25"/>
        <v>126.45833333333333</v>
      </c>
      <c r="I44" s="25">
        <f t="shared" si="25"/>
        <v>126.45833333333333</v>
      </c>
      <c r="J44" s="25">
        <f t="shared" si="25"/>
        <v>126.45833333333333</v>
      </c>
      <c r="K44" s="25">
        <f t="shared" si="25"/>
        <v>126.45833333333333</v>
      </c>
      <c r="L44" s="25">
        <f t="shared" si="25"/>
        <v>126.45833333333333</v>
      </c>
      <c r="M44" s="25">
        <f t="shared" si="25"/>
        <v>126.45833333333333</v>
      </c>
      <c r="N44" s="25">
        <f t="shared" si="25"/>
        <v>126.45833333333333</v>
      </c>
      <c r="O44" s="25">
        <f t="shared" si="25"/>
        <v>126.45833333333333</v>
      </c>
      <c r="Q44" s="129"/>
      <c r="R44" s="121"/>
    </row>
    <row r="45" spans="1:18" s="10" customFormat="1" ht="30" customHeight="1" x14ac:dyDescent="0.3">
      <c r="A45" s="27" t="s">
        <v>66</v>
      </c>
      <c r="B45" s="149" t="s">
        <v>47</v>
      </c>
      <c r="C45" s="93">
        <v>0.01</v>
      </c>
      <c r="D45" s="25">
        <f t="shared" ref="D45:O45" si="26">($P$5*$C$45)/12</f>
        <v>63.229166666666664</v>
      </c>
      <c r="E45" s="25">
        <f t="shared" si="26"/>
        <v>63.229166666666664</v>
      </c>
      <c r="F45" s="25">
        <f t="shared" si="26"/>
        <v>63.229166666666664</v>
      </c>
      <c r="G45" s="25">
        <f t="shared" si="26"/>
        <v>63.229166666666664</v>
      </c>
      <c r="H45" s="25">
        <f t="shared" si="26"/>
        <v>63.229166666666664</v>
      </c>
      <c r="I45" s="25">
        <f t="shared" si="26"/>
        <v>63.229166666666664</v>
      </c>
      <c r="J45" s="25">
        <f t="shared" si="26"/>
        <v>63.229166666666664</v>
      </c>
      <c r="K45" s="25">
        <f t="shared" si="26"/>
        <v>63.229166666666664</v>
      </c>
      <c r="L45" s="25">
        <f t="shared" si="26"/>
        <v>63.229166666666664</v>
      </c>
      <c r="M45" s="25">
        <f t="shared" si="26"/>
        <v>63.229166666666664</v>
      </c>
      <c r="N45" s="25">
        <f t="shared" si="26"/>
        <v>63.229166666666664</v>
      </c>
      <c r="O45" s="25">
        <f t="shared" si="26"/>
        <v>63.229166666666664</v>
      </c>
      <c r="Q45" s="121"/>
      <c r="R45" s="129"/>
    </row>
    <row r="46" spans="1:18" s="10" customFormat="1" ht="30" x14ac:dyDescent="0.3">
      <c r="A46" s="27" t="s">
        <v>62</v>
      </c>
      <c r="B46" s="149" t="s">
        <v>6</v>
      </c>
      <c r="C46" s="93"/>
      <c r="D46" s="28">
        <v>300</v>
      </c>
      <c r="E46" s="28"/>
      <c r="F46" s="28"/>
      <c r="G46" s="28">
        <v>100</v>
      </c>
      <c r="H46" s="28"/>
      <c r="I46" s="28"/>
      <c r="J46" s="28"/>
      <c r="K46" s="28">
        <v>100</v>
      </c>
      <c r="L46" s="28"/>
      <c r="M46" s="28"/>
      <c r="N46" s="28"/>
      <c r="O46" s="28"/>
      <c r="Q46" s="128"/>
      <c r="R46" s="129"/>
    </row>
    <row r="47" spans="1:18" s="10" customFormat="1" ht="15" x14ac:dyDescent="0.3">
      <c r="A47" s="27" t="s">
        <v>46</v>
      </c>
      <c r="B47" s="150" t="s">
        <v>6</v>
      </c>
      <c r="C47" s="9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Q47" s="121"/>
      <c r="R47" s="121"/>
    </row>
    <row r="48" spans="1:18" s="10" customFormat="1" ht="15" x14ac:dyDescent="0.3">
      <c r="A48" s="148" t="s">
        <v>4</v>
      </c>
      <c r="B48" s="150" t="s">
        <v>6</v>
      </c>
      <c r="C48" s="9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Q48" s="133"/>
      <c r="R48" s="133"/>
    </row>
    <row r="49" spans="1:21" s="10" customFormat="1" ht="15" x14ac:dyDescent="0.3">
      <c r="A49" s="148" t="s">
        <v>4</v>
      </c>
      <c r="B49" s="150" t="s">
        <v>6</v>
      </c>
      <c r="C49" s="9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Q49" s="133"/>
      <c r="R49" s="133"/>
    </row>
    <row r="50" spans="1:21" s="10" customFormat="1" ht="15" x14ac:dyDescent="0.3">
      <c r="A50" s="148" t="s">
        <v>4</v>
      </c>
      <c r="B50" s="150" t="s">
        <v>6</v>
      </c>
      <c r="C50" s="9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s="128"/>
      <c r="R50" s="128"/>
    </row>
    <row r="51" spans="1:21" s="10" customFormat="1" ht="15" x14ac:dyDescent="0.3">
      <c r="A51" s="147" t="s">
        <v>4</v>
      </c>
      <c r="B51" s="150" t="s">
        <v>6</v>
      </c>
      <c r="C51" s="15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R51" s="121"/>
    </row>
    <row r="52" spans="1:21" s="10" customFormat="1" ht="15" x14ac:dyDescent="0.3">
      <c r="A52" s="27" t="s">
        <v>57</v>
      </c>
      <c r="B52" s="47" t="s">
        <v>6</v>
      </c>
      <c r="C52" s="89"/>
      <c r="D52" s="25">
        <f>D75</f>
        <v>559.52380952380952</v>
      </c>
      <c r="E52" s="25">
        <f t="shared" ref="E52:O52" si="27">E75</f>
        <v>559.52380952380952</v>
      </c>
      <c r="F52" s="25">
        <f t="shared" si="27"/>
        <v>559.52380952380952</v>
      </c>
      <c r="G52" s="25">
        <f t="shared" si="27"/>
        <v>559.52380952380952</v>
      </c>
      <c r="H52" s="25">
        <f t="shared" si="27"/>
        <v>559.52380952380952</v>
      </c>
      <c r="I52" s="25">
        <f t="shared" si="27"/>
        <v>559.52380952380952</v>
      </c>
      <c r="J52" s="25">
        <f t="shared" si="27"/>
        <v>559.52380952380952</v>
      </c>
      <c r="K52" s="25">
        <f t="shared" si="27"/>
        <v>559.52380952380952</v>
      </c>
      <c r="L52" s="25">
        <f t="shared" si="27"/>
        <v>559.52380952380952</v>
      </c>
      <c r="M52" s="25">
        <f t="shared" si="27"/>
        <v>559.52380952380952</v>
      </c>
      <c r="N52" s="25">
        <f t="shared" si="27"/>
        <v>559.52380952380952</v>
      </c>
      <c r="O52" s="25">
        <f t="shared" si="27"/>
        <v>559.52380952380952</v>
      </c>
    </row>
    <row r="53" spans="1:21" s="10" customFormat="1" ht="15.6" x14ac:dyDescent="0.3">
      <c r="A53" s="73" t="s">
        <v>29</v>
      </c>
      <c r="B53" s="64" t="s">
        <v>6</v>
      </c>
      <c r="C53" s="65"/>
      <c r="D53" s="65">
        <f t="shared" ref="D53:O53" si="28">D36-D38</f>
        <v>-1595.3571428571431</v>
      </c>
      <c r="E53" s="65">
        <f t="shared" si="28"/>
        <v>145.89285714285734</v>
      </c>
      <c r="F53" s="65">
        <f t="shared" si="28"/>
        <v>307.14285714285734</v>
      </c>
      <c r="G53" s="65">
        <f t="shared" si="28"/>
        <v>437.14285714285734</v>
      </c>
      <c r="H53" s="65">
        <f t="shared" si="28"/>
        <v>737.14285714285734</v>
      </c>
      <c r="I53" s="65">
        <f t="shared" si="28"/>
        <v>737.14285714285734</v>
      </c>
      <c r="J53" s="65">
        <f t="shared" si="28"/>
        <v>537.14285714285734</v>
      </c>
      <c r="K53" s="65">
        <f t="shared" si="28"/>
        <v>637.14285714285734</v>
      </c>
      <c r="L53" s="65">
        <f t="shared" si="28"/>
        <v>737.14285714285734</v>
      </c>
      <c r="M53" s="65">
        <f t="shared" si="28"/>
        <v>537.14285714285734</v>
      </c>
      <c r="N53" s="65">
        <f t="shared" si="28"/>
        <v>737.14285714285734</v>
      </c>
      <c r="O53" s="65">
        <f t="shared" si="28"/>
        <v>737.14285714285734</v>
      </c>
    </row>
    <row r="54" spans="1:21" s="10" customFormat="1" ht="13.8" x14ac:dyDescent="0.3">
      <c r="A54" s="80" t="s">
        <v>8</v>
      </c>
      <c r="B54" s="81" t="s">
        <v>19</v>
      </c>
      <c r="C54" s="82"/>
      <c r="D54" s="83">
        <f>IF(D5&gt;0,D53/D5,0)</f>
        <v>-0.39883928571428579</v>
      </c>
      <c r="E54" s="83">
        <f t="shared" ref="E54:O54" si="29">IF(E5&gt;0,E53/E5,0)</f>
        <v>2.714285714285718E-2</v>
      </c>
      <c r="F54" s="83">
        <f t="shared" si="29"/>
        <v>5.3416149068323017E-2</v>
      </c>
      <c r="G54" s="83">
        <f t="shared" si="29"/>
        <v>6.4761904761904784E-2</v>
      </c>
      <c r="H54" s="83">
        <f t="shared" si="29"/>
        <v>0.10920634920634924</v>
      </c>
      <c r="I54" s="83">
        <f t="shared" si="29"/>
        <v>0.10920634920634924</v>
      </c>
      <c r="J54" s="83">
        <f t="shared" si="29"/>
        <v>7.9576719576719607E-2</v>
      </c>
      <c r="K54" s="83">
        <f t="shared" si="29"/>
        <v>9.4391534391534415E-2</v>
      </c>
      <c r="L54" s="83">
        <f t="shared" si="29"/>
        <v>0.10920634920634924</v>
      </c>
      <c r="M54" s="83">
        <f t="shared" si="29"/>
        <v>7.9576719576719607E-2</v>
      </c>
      <c r="N54" s="83">
        <f t="shared" si="29"/>
        <v>0.10920634920634924</v>
      </c>
      <c r="O54" s="83">
        <f t="shared" si="29"/>
        <v>0.10920634920634924</v>
      </c>
    </row>
    <row r="55" spans="1:21" s="10" customFormat="1" ht="31.2" x14ac:dyDescent="0.3">
      <c r="A55" s="114" t="s">
        <v>30</v>
      </c>
      <c r="B55" s="101" t="s">
        <v>6</v>
      </c>
      <c r="C55" s="103"/>
      <c r="D55" s="103">
        <f>SUM(D56:D61)</f>
        <v>162</v>
      </c>
      <c r="E55" s="103">
        <f t="shared" ref="E55:O55" si="30">SUM(E56:E61)</f>
        <v>162</v>
      </c>
      <c r="F55" s="103">
        <f t="shared" si="30"/>
        <v>162</v>
      </c>
      <c r="G55" s="103">
        <f t="shared" si="30"/>
        <v>162</v>
      </c>
      <c r="H55" s="103">
        <f t="shared" si="30"/>
        <v>162</v>
      </c>
      <c r="I55" s="103">
        <f t="shared" si="30"/>
        <v>162</v>
      </c>
      <c r="J55" s="103">
        <f t="shared" si="30"/>
        <v>162</v>
      </c>
      <c r="K55" s="103">
        <f t="shared" si="30"/>
        <v>162</v>
      </c>
      <c r="L55" s="103">
        <f t="shared" si="30"/>
        <v>162</v>
      </c>
      <c r="M55" s="103">
        <f t="shared" si="30"/>
        <v>162</v>
      </c>
      <c r="N55" s="103">
        <f t="shared" si="30"/>
        <v>162</v>
      </c>
      <c r="O55" s="103">
        <f t="shared" si="30"/>
        <v>162</v>
      </c>
    </row>
    <row r="56" spans="1:21" s="10" customFormat="1" ht="15" x14ac:dyDescent="0.3">
      <c r="A56" s="29" t="s">
        <v>2</v>
      </c>
      <c r="B56" s="46" t="s">
        <v>6</v>
      </c>
      <c r="C56" s="2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0"/>
      <c r="O56" s="30"/>
    </row>
    <row r="57" spans="1:21" s="10" customFormat="1" ht="15" x14ac:dyDescent="0.3">
      <c r="A57" s="152" t="s">
        <v>4</v>
      </c>
      <c r="B57" s="139" t="s">
        <v>6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0"/>
      <c r="O57" s="30"/>
    </row>
    <row r="58" spans="1:21" s="10" customFormat="1" ht="15" x14ac:dyDescent="0.3">
      <c r="A58" s="152" t="s">
        <v>4</v>
      </c>
      <c r="B58" s="139" t="s">
        <v>6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0"/>
      <c r="O58" s="30"/>
    </row>
    <row r="59" spans="1:21" s="10" customFormat="1" ht="15" x14ac:dyDescent="0.3">
      <c r="A59" s="152" t="s">
        <v>4</v>
      </c>
      <c r="B59" s="139" t="s">
        <v>6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0"/>
      <c r="O59" s="30"/>
    </row>
    <row r="60" spans="1:21" s="10" customFormat="1" ht="15" x14ac:dyDescent="0.3">
      <c r="A60" s="152" t="s">
        <v>4</v>
      </c>
      <c r="B60" s="139" t="s">
        <v>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0"/>
      <c r="O60" s="30"/>
      <c r="Q60" s="120"/>
    </row>
    <row r="61" spans="1:21" s="10" customFormat="1" ht="30" customHeight="1" x14ac:dyDescent="0.3">
      <c r="A61" s="131" t="s">
        <v>54</v>
      </c>
      <c r="B61" s="48" t="s">
        <v>6</v>
      </c>
      <c r="C61" s="31"/>
      <c r="D61" s="28">
        <v>162</v>
      </c>
      <c r="E61" s="28">
        <v>162</v>
      </c>
      <c r="F61" s="28">
        <v>162</v>
      </c>
      <c r="G61" s="28">
        <v>162</v>
      </c>
      <c r="H61" s="28">
        <v>162</v>
      </c>
      <c r="I61" s="28">
        <v>162</v>
      </c>
      <c r="J61" s="28">
        <v>162</v>
      </c>
      <c r="K61" s="28">
        <v>162</v>
      </c>
      <c r="L61" s="28">
        <v>162</v>
      </c>
      <c r="M61" s="28">
        <v>162</v>
      </c>
      <c r="N61" s="28">
        <v>162</v>
      </c>
      <c r="O61" s="28">
        <v>162</v>
      </c>
      <c r="P61" s="144" t="s">
        <v>71</v>
      </c>
      <c r="Q61" s="145"/>
      <c r="R61" s="145"/>
      <c r="S61" s="145"/>
      <c r="T61" s="145"/>
      <c r="U61" s="145"/>
    </row>
    <row r="62" spans="1:21" s="10" customFormat="1" ht="30" customHeight="1" x14ac:dyDescent="0.3">
      <c r="A62" s="74" t="s">
        <v>31</v>
      </c>
      <c r="B62" s="61" t="s">
        <v>6</v>
      </c>
      <c r="C62" s="63"/>
      <c r="D62" s="63">
        <f>D53-D55</f>
        <v>-1757.3571428571431</v>
      </c>
      <c r="E62" s="63">
        <f t="shared" ref="E62:O62" si="31">E53-E55</f>
        <v>-16.107142857142662</v>
      </c>
      <c r="F62" s="63">
        <f t="shared" si="31"/>
        <v>145.14285714285734</v>
      </c>
      <c r="G62" s="63">
        <f t="shared" si="31"/>
        <v>275.14285714285734</v>
      </c>
      <c r="H62" s="63">
        <f t="shared" si="31"/>
        <v>575.14285714285734</v>
      </c>
      <c r="I62" s="63">
        <f t="shared" si="31"/>
        <v>575.14285714285734</v>
      </c>
      <c r="J62" s="63">
        <f t="shared" si="31"/>
        <v>375.14285714285734</v>
      </c>
      <c r="K62" s="63">
        <f t="shared" si="31"/>
        <v>475.14285714285734</v>
      </c>
      <c r="L62" s="63">
        <f t="shared" si="31"/>
        <v>575.14285714285734</v>
      </c>
      <c r="M62" s="63">
        <f t="shared" si="31"/>
        <v>375.14285714285734</v>
      </c>
      <c r="N62" s="63">
        <f t="shared" si="31"/>
        <v>575.14285714285734</v>
      </c>
      <c r="O62" s="63">
        <f t="shared" si="31"/>
        <v>575.14285714285734</v>
      </c>
      <c r="P62" s="140" t="s">
        <v>78</v>
      </c>
      <c r="Q62" s="146"/>
      <c r="R62" s="146"/>
      <c r="S62" s="146"/>
      <c r="T62" s="146"/>
      <c r="U62" s="146"/>
    </row>
    <row r="63" spans="1:21" s="10" customFormat="1" ht="13.8" x14ac:dyDescent="0.3">
      <c r="A63" s="84" t="s">
        <v>3</v>
      </c>
      <c r="B63" s="85" t="s">
        <v>19</v>
      </c>
      <c r="C63" s="86"/>
      <c r="D63" s="87">
        <f>IF(D5&gt;0,D62/D5,0)</f>
        <v>-0.43933928571428577</v>
      </c>
      <c r="E63" s="87">
        <f t="shared" ref="E63:O63" si="32">IF(E5&gt;0,E62/E5,0)</f>
        <v>-2.9966777408637511E-3</v>
      </c>
      <c r="F63" s="87">
        <f t="shared" si="32"/>
        <v>2.5242236024844756E-2</v>
      </c>
      <c r="G63" s="87">
        <f t="shared" si="32"/>
        <v>4.0761904761904791E-2</v>
      </c>
      <c r="H63" s="87">
        <f t="shared" si="32"/>
        <v>8.520634920634923E-2</v>
      </c>
      <c r="I63" s="87">
        <f t="shared" si="32"/>
        <v>8.520634920634923E-2</v>
      </c>
      <c r="J63" s="87">
        <f t="shared" si="32"/>
        <v>5.5576719576719606E-2</v>
      </c>
      <c r="K63" s="87">
        <f t="shared" si="32"/>
        <v>7.0391534391534422E-2</v>
      </c>
      <c r="L63" s="87">
        <f t="shared" si="32"/>
        <v>8.520634920634923E-2</v>
      </c>
      <c r="M63" s="87">
        <f t="shared" si="32"/>
        <v>5.5576719576719606E-2</v>
      </c>
      <c r="N63" s="87">
        <f t="shared" si="32"/>
        <v>8.520634920634923E-2</v>
      </c>
      <c r="O63" s="87">
        <f t="shared" si="32"/>
        <v>8.520634920634923E-2</v>
      </c>
    </row>
    <row r="64" spans="1:21" s="10" customFormat="1" ht="28.8" customHeight="1" x14ac:dyDescent="0.3">
      <c r="A64" s="115" t="s">
        <v>1</v>
      </c>
      <c r="B64" s="75" t="s">
        <v>6</v>
      </c>
      <c r="C64" s="76"/>
      <c r="D64" s="153">
        <f>D62</f>
        <v>-1757.3571428571431</v>
      </c>
      <c r="E64" s="76">
        <f t="shared" ref="E64:M64" si="33">D64+E62</f>
        <v>-1773.4642857142858</v>
      </c>
      <c r="F64" s="76">
        <f t="shared" si="33"/>
        <v>-1628.3214285714284</v>
      </c>
      <c r="G64" s="76">
        <f t="shared" si="33"/>
        <v>-1353.1785714285711</v>
      </c>
      <c r="H64" s="76">
        <f t="shared" si="33"/>
        <v>-778.03571428571377</v>
      </c>
      <c r="I64" s="76">
        <f t="shared" si="33"/>
        <v>-202.89285714285643</v>
      </c>
      <c r="J64" s="76">
        <f t="shared" si="33"/>
        <v>172.25000000000091</v>
      </c>
      <c r="K64" s="76">
        <f t="shared" si="33"/>
        <v>647.39285714285825</v>
      </c>
      <c r="L64" s="76">
        <f t="shared" si="33"/>
        <v>1222.5357142857156</v>
      </c>
      <c r="M64" s="76">
        <f t="shared" si="33"/>
        <v>1597.6785714285729</v>
      </c>
      <c r="N64" s="76">
        <f t="shared" ref="N64" si="34">M64+N62</f>
        <v>2172.8214285714303</v>
      </c>
      <c r="O64" s="76">
        <f t="shared" ref="O64" si="35">N64+O62</f>
        <v>2747.9642857142876</v>
      </c>
      <c r="P64" s="140" t="s">
        <v>79</v>
      </c>
      <c r="Q64" s="146"/>
      <c r="R64" s="146"/>
      <c r="S64" s="146"/>
      <c r="T64" s="146"/>
      <c r="U64" s="146"/>
    </row>
    <row r="65" spans="1:16" s="10" customFormat="1" ht="14.4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6" s="10" customFormat="1" ht="15.6" x14ac:dyDescent="0.3">
      <c r="A66" s="24"/>
      <c r="B66" s="4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109" t="s">
        <v>23</v>
      </c>
    </row>
    <row r="67" spans="1:16" s="10" customFormat="1" ht="62.4" x14ac:dyDescent="0.3">
      <c r="A67" s="126" t="s">
        <v>52</v>
      </c>
      <c r="B67" s="97" t="s">
        <v>7</v>
      </c>
      <c r="C67" s="98" t="s">
        <v>22</v>
      </c>
      <c r="D67" s="110">
        <v>1</v>
      </c>
      <c r="E67" s="110">
        <v>2</v>
      </c>
      <c r="F67" s="110">
        <v>3</v>
      </c>
      <c r="G67" s="110">
        <v>4</v>
      </c>
      <c r="H67" s="110">
        <v>5</v>
      </c>
      <c r="I67" s="110">
        <v>6</v>
      </c>
      <c r="J67" s="110">
        <v>7</v>
      </c>
      <c r="K67" s="110">
        <v>8</v>
      </c>
      <c r="L67" s="110">
        <v>9</v>
      </c>
      <c r="M67" s="110">
        <v>10</v>
      </c>
      <c r="N67" s="110">
        <v>11</v>
      </c>
      <c r="O67" s="110">
        <v>12</v>
      </c>
      <c r="P67" s="132" t="s">
        <v>59</v>
      </c>
    </row>
    <row r="68" spans="1:16" s="10" customFormat="1" ht="46.8" x14ac:dyDescent="0.3">
      <c r="A68" s="130" t="s">
        <v>81</v>
      </c>
      <c r="B68" s="64" t="s">
        <v>6</v>
      </c>
      <c r="C68" s="99"/>
      <c r="D68" s="65">
        <f t="shared" ref="D68:P68" si="36">SUM(D69:D74)</f>
        <v>45000</v>
      </c>
      <c r="E68" s="65">
        <f t="shared" si="36"/>
        <v>45000</v>
      </c>
      <c r="F68" s="65">
        <f t="shared" si="36"/>
        <v>45000</v>
      </c>
      <c r="G68" s="65">
        <f t="shared" si="36"/>
        <v>45000</v>
      </c>
      <c r="H68" s="65">
        <f t="shared" si="36"/>
        <v>45000</v>
      </c>
      <c r="I68" s="65">
        <f t="shared" si="36"/>
        <v>45000</v>
      </c>
      <c r="J68" s="65">
        <f t="shared" si="36"/>
        <v>45000</v>
      </c>
      <c r="K68" s="65">
        <f t="shared" si="36"/>
        <v>45000</v>
      </c>
      <c r="L68" s="65">
        <f t="shared" si="36"/>
        <v>45000</v>
      </c>
      <c r="M68" s="65">
        <f t="shared" si="36"/>
        <v>45000</v>
      </c>
      <c r="N68" s="65">
        <f t="shared" si="36"/>
        <v>45000</v>
      </c>
      <c r="O68" s="65">
        <f t="shared" si="36"/>
        <v>45000</v>
      </c>
      <c r="P68" s="65">
        <f t="shared" si="36"/>
        <v>38285.714285714283</v>
      </c>
    </row>
    <row r="69" spans="1:16" s="10" customFormat="1" ht="14.4" x14ac:dyDescent="0.3">
      <c r="A69" s="155" t="s">
        <v>77</v>
      </c>
      <c r="B69" s="79" t="s">
        <v>6</v>
      </c>
      <c r="C69" s="104">
        <v>7</v>
      </c>
      <c r="D69" s="18">
        <v>40000</v>
      </c>
      <c r="E69" s="18">
        <v>40000</v>
      </c>
      <c r="F69" s="18">
        <v>40000</v>
      </c>
      <c r="G69" s="18">
        <v>40000</v>
      </c>
      <c r="H69" s="18">
        <v>40000</v>
      </c>
      <c r="I69" s="18">
        <v>40000</v>
      </c>
      <c r="J69" s="18">
        <v>40000</v>
      </c>
      <c r="K69" s="18">
        <v>40000</v>
      </c>
      <c r="L69" s="18">
        <v>40000</v>
      </c>
      <c r="M69" s="18">
        <v>40000</v>
      </c>
      <c r="N69" s="18">
        <v>40000</v>
      </c>
      <c r="O69" s="18">
        <v>40000</v>
      </c>
      <c r="P69" s="20">
        <f>O69-SUM(D76:O76)</f>
        <v>34285.714285714283</v>
      </c>
    </row>
    <row r="70" spans="1:16" s="10" customFormat="1" ht="14.4" x14ac:dyDescent="0.3">
      <c r="A70" s="156" t="s">
        <v>74</v>
      </c>
      <c r="B70" s="79" t="s">
        <v>6</v>
      </c>
      <c r="C70" s="104">
        <v>5</v>
      </c>
      <c r="D70" s="18">
        <v>5000</v>
      </c>
      <c r="E70" s="18">
        <v>5000</v>
      </c>
      <c r="F70" s="18">
        <v>5000</v>
      </c>
      <c r="G70" s="18">
        <v>5000</v>
      </c>
      <c r="H70" s="18">
        <v>5000</v>
      </c>
      <c r="I70" s="18">
        <v>5000</v>
      </c>
      <c r="J70" s="18">
        <v>5000</v>
      </c>
      <c r="K70" s="18">
        <v>5000</v>
      </c>
      <c r="L70" s="18">
        <v>5000</v>
      </c>
      <c r="M70" s="18">
        <v>5000</v>
      </c>
      <c r="N70" s="18">
        <v>5000</v>
      </c>
      <c r="O70" s="18">
        <v>5000</v>
      </c>
      <c r="P70" s="20">
        <f>O70-SUM(D77:O77)</f>
        <v>4000</v>
      </c>
    </row>
    <row r="71" spans="1:16" s="10" customFormat="1" ht="14.4" x14ac:dyDescent="0.3">
      <c r="A71" s="156" t="s">
        <v>4</v>
      </c>
      <c r="B71" s="79" t="s">
        <v>6</v>
      </c>
      <c r="C71" s="10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20">
        <f t="shared" ref="P71:P74" si="37">O71-SUM(D78:O78)</f>
        <v>0</v>
      </c>
    </row>
    <row r="72" spans="1:16" s="10" customFormat="1" ht="14.4" x14ac:dyDescent="0.3">
      <c r="A72" s="157" t="s">
        <v>4</v>
      </c>
      <c r="B72" s="79" t="s">
        <v>6</v>
      </c>
      <c r="C72" s="10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20">
        <f t="shared" si="37"/>
        <v>0</v>
      </c>
    </row>
    <row r="73" spans="1:16" s="10" customFormat="1" ht="14.4" x14ac:dyDescent="0.3">
      <c r="A73" s="157" t="s">
        <v>4</v>
      </c>
      <c r="B73" s="79" t="s">
        <v>6</v>
      </c>
      <c r="C73" s="10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0">
        <f t="shared" si="37"/>
        <v>0</v>
      </c>
    </row>
    <row r="74" spans="1:16" s="10" customFormat="1" ht="14.4" x14ac:dyDescent="0.3">
      <c r="A74" s="157" t="s">
        <v>4</v>
      </c>
      <c r="B74" s="79" t="s">
        <v>6</v>
      </c>
      <c r="C74" s="104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20">
        <f t="shared" si="37"/>
        <v>0</v>
      </c>
    </row>
    <row r="75" spans="1:16" s="10" customFormat="1" ht="15.6" x14ac:dyDescent="0.3">
      <c r="A75" s="100" t="s">
        <v>56</v>
      </c>
      <c r="B75" s="101" t="s">
        <v>6</v>
      </c>
      <c r="C75" s="102"/>
      <c r="D75" s="103">
        <f t="shared" ref="D75:O75" si="38">SUM(D76:D81)</f>
        <v>559.52380952380952</v>
      </c>
      <c r="E75" s="103">
        <f t="shared" si="38"/>
        <v>559.52380952380952</v>
      </c>
      <c r="F75" s="103">
        <f t="shared" si="38"/>
        <v>559.52380952380952</v>
      </c>
      <c r="G75" s="103">
        <f t="shared" si="38"/>
        <v>559.52380952380952</v>
      </c>
      <c r="H75" s="103">
        <f t="shared" si="38"/>
        <v>559.52380952380952</v>
      </c>
      <c r="I75" s="103">
        <f t="shared" si="38"/>
        <v>559.52380952380952</v>
      </c>
      <c r="J75" s="103">
        <f t="shared" si="38"/>
        <v>559.52380952380952</v>
      </c>
      <c r="K75" s="103">
        <f t="shared" si="38"/>
        <v>559.52380952380952</v>
      </c>
      <c r="L75" s="103">
        <f t="shared" si="38"/>
        <v>559.52380952380952</v>
      </c>
      <c r="M75" s="103">
        <f t="shared" si="38"/>
        <v>559.52380952380952</v>
      </c>
      <c r="N75" s="103">
        <f t="shared" si="38"/>
        <v>559.52380952380952</v>
      </c>
      <c r="O75" s="103">
        <f t="shared" si="38"/>
        <v>559.52380952380952</v>
      </c>
    </row>
    <row r="76" spans="1:16" s="10" customFormat="1" ht="14.4" x14ac:dyDescent="0.3">
      <c r="A76" s="95" t="str">
        <f>IF(A69&gt;0,A69,"")</f>
        <v>Автомобили</v>
      </c>
      <c r="B76" s="79" t="s">
        <v>6</v>
      </c>
      <c r="C76" s="105"/>
      <c r="D76" s="20">
        <f t="shared" ref="D76" si="39">IF(C69&gt;0,D69/$C$69/12,0)</f>
        <v>476.1904761904762</v>
      </c>
      <c r="E76" s="20">
        <f t="shared" ref="E76" si="40">IF(D69&gt;0,E69/$C$69/12,0)</f>
        <v>476.1904761904762</v>
      </c>
      <c r="F76" s="20">
        <f t="shared" ref="F76" si="41">IF(E69&gt;0,F69/$C$69/12,0)</f>
        <v>476.1904761904762</v>
      </c>
      <c r="G76" s="20">
        <f t="shared" ref="G76" si="42">IF(F69&gt;0,G69/$C$69/12,0)</f>
        <v>476.1904761904762</v>
      </c>
      <c r="H76" s="20">
        <f t="shared" ref="H76" si="43">IF(G69&gt;0,H69/$C$69/12,0)</f>
        <v>476.1904761904762</v>
      </c>
      <c r="I76" s="20">
        <f t="shared" ref="I76" si="44">IF(H69&gt;0,I69/$C$69/12,0)</f>
        <v>476.1904761904762</v>
      </c>
      <c r="J76" s="20">
        <f t="shared" ref="J76" si="45">IF(I69&gt;0,J69/$C$69/12,0)</f>
        <v>476.1904761904762</v>
      </c>
      <c r="K76" s="20">
        <f t="shared" ref="K76" si="46">IF(J69&gt;0,K69/$C$69/12,0)</f>
        <v>476.1904761904762</v>
      </c>
      <c r="L76" s="20">
        <f t="shared" ref="L76" si="47">IF(K69&gt;0,L69/$C$69/12,0)</f>
        <v>476.1904761904762</v>
      </c>
      <c r="M76" s="20">
        <f t="shared" ref="M76" si="48">IF(L69&gt;0,M69/$C$69/12,0)</f>
        <v>476.1904761904762</v>
      </c>
      <c r="N76" s="20">
        <f t="shared" ref="N76" si="49">IF(M69&gt;0,N69/$C$69/12,0)</f>
        <v>476.1904761904762</v>
      </c>
      <c r="O76" s="20">
        <f t="shared" ref="O76" si="50">IF(N69&gt;0,O69/$C$69/12,0)</f>
        <v>476.1904761904762</v>
      </c>
    </row>
    <row r="77" spans="1:16" s="10" customFormat="1" ht="14.4" x14ac:dyDescent="0.3">
      <c r="A77" s="95" t="str">
        <f t="shared" ref="A77:A81" si="51">IF(A70&gt;0,A70,"")</f>
        <v>Спец. оборудование</v>
      </c>
      <c r="B77" s="79" t="s">
        <v>6</v>
      </c>
      <c r="C77" s="105"/>
      <c r="D77" s="20">
        <f t="shared" ref="D77" si="52">IF(C70&gt;0,D70/$C$70/12,0)</f>
        <v>83.333333333333329</v>
      </c>
      <c r="E77" s="20">
        <f t="shared" ref="E77" si="53">IF(D70&gt;0,E70/$C$70/12,0)</f>
        <v>83.333333333333329</v>
      </c>
      <c r="F77" s="20">
        <f t="shared" ref="F77" si="54">IF(E70&gt;0,F70/$C$70/12,0)</f>
        <v>83.333333333333329</v>
      </c>
      <c r="G77" s="20">
        <f t="shared" ref="G77" si="55">IF(F70&gt;0,G70/$C$70/12,0)</f>
        <v>83.333333333333329</v>
      </c>
      <c r="H77" s="20">
        <f t="shared" ref="H77" si="56">IF(G70&gt;0,H70/$C$70/12,0)</f>
        <v>83.333333333333329</v>
      </c>
      <c r="I77" s="20">
        <f t="shared" ref="I77" si="57">IF(H70&gt;0,I70/$C$70/12,0)</f>
        <v>83.333333333333329</v>
      </c>
      <c r="J77" s="20">
        <f t="shared" ref="J77" si="58">IF(I70&gt;0,J70/$C$70/12,0)</f>
        <v>83.333333333333329</v>
      </c>
      <c r="K77" s="20">
        <f t="shared" ref="K77" si="59">IF(J70&gt;0,K70/$C$70/12,0)</f>
        <v>83.333333333333329</v>
      </c>
      <c r="L77" s="20">
        <f t="shared" ref="L77" si="60">IF(K70&gt;0,L70/$C$70/12,0)</f>
        <v>83.333333333333329</v>
      </c>
      <c r="M77" s="20">
        <f t="shared" ref="M77" si="61">IF(L70&gt;0,M70/$C$70/12,0)</f>
        <v>83.333333333333329</v>
      </c>
      <c r="N77" s="20">
        <f t="shared" ref="N77" si="62">IF(M70&gt;0,N70/$C$70/12,0)</f>
        <v>83.333333333333329</v>
      </c>
      <c r="O77" s="20">
        <f t="shared" ref="O77" si="63">IF(N70&gt;0,O70/$C$70/12,0)</f>
        <v>83.333333333333329</v>
      </c>
    </row>
    <row r="78" spans="1:16" s="10" customFormat="1" ht="14.4" x14ac:dyDescent="0.3">
      <c r="A78" s="95" t="str">
        <f t="shared" si="51"/>
        <v>и т.д.</v>
      </c>
      <c r="B78" s="79" t="s">
        <v>6</v>
      </c>
      <c r="C78" s="105"/>
      <c r="D78" s="20">
        <f>IF(C71&gt;0,D71/$C$71/12,0)</f>
        <v>0</v>
      </c>
      <c r="E78" s="20">
        <f t="shared" ref="E78:O78" si="64">IF(D71&gt;0,E71/$C$71/12,0)</f>
        <v>0</v>
      </c>
      <c r="F78" s="20">
        <f t="shared" si="64"/>
        <v>0</v>
      </c>
      <c r="G78" s="20">
        <f t="shared" si="64"/>
        <v>0</v>
      </c>
      <c r="H78" s="20">
        <f t="shared" si="64"/>
        <v>0</v>
      </c>
      <c r="I78" s="20">
        <f t="shared" si="64"/>
        <v>0</v>
      </c>
      <c r="J78" s="20">
        <f t="shared" si="64"/>
        <v>0</v>
      </c>
      <c r="K78" s="20">
        <f t="shared" si="64"/>
        <v>0</v>
      </c>
      <c r="L78" s="20">
        <f t="shared" si="64"/>
        <v>0</v>
      </c>
      <c r="M78" s="20">
        <f t="shared" si="64"/>
        <v>0</v>
      </c>
      <c r="N78" s="20">
        <f t="shared" si="64"/>
        <v>0</v>
      </c>
      <c r="O78" s="20">
        <f t="shared" si="64"/>
        <v>0</v>
      </c>
    </row>
    <row r="79" spans="1:16" s="10" customFormat="1" ht="14.4" x14ac:dyDescent="0.3">
      <c r="A79" s="95" t="str">
        <f t="shared" si="51"/>
        <v>и т.д.</v>
      </c>
      <c r="B79" s="79" t="s">
        <v>6</v>
      </c>
      <c r="C79" s="105"/>
      <c r="D79" s="20">
        <f>IF(C72&gt;0,D72/$C$72/12,0)</f>
        <v>0</v>
      </c>
      <c r="E79" s="20">
        <f t="shared" ref="E79:O79" si="65">IF(D72&gt;0,E72/$C$72/12,0)</f>
        <v>0</v>
      </c>
      <c r="F79" s="20">
        <f t="shared" si="65"/>
        <v>0</v>
      </c>
      <c r="G79" s="20">
        <f t="shared" si="65"/>
        <v>0</v>
      </c>
      <c r="H79" s="20">
        <f t="shared" si="65"/>
        <v>0</v>
      </c>
      <c r="I79" s="20">
        <f t="shared" si="65"/>
        <v>0</v>
      </c>
      <c r="J79" s="20">
        <f t="shared" si="65"/>
        <v>0</v>
      </c>
      <c r="K79" s="20">
        <f t="shared" si="65"/>
        <v>0</v>
      </c>
      <c r="L79" s="20">
        <f t="shared" si="65"/>
        <v>0</v>
      </c>
      <c r="M79" s="20">
        <f t="shared" si="65"/>
        <v>0</v>
      </c>
      <c r="N79" s="20">
        <f t="shared" si="65"/>
        <v>0</v>
      </c>
      <c r="O79" s="20">
        <f t="shared" si="65"/>
        <v>0</v>
      </c>
    </row>
    <row r="80" spans="1:16" s="10" customFormat="1" ht="14.4" x14ac:dyDescent="0.3">
      <c r="A80" s="95" t="str">
        <f t="shared" si="51"/>
        <v>и т.д.</v>
      </c>
      <c r="B80" s="79" t="s">
        <v>6</v>
      </c>
      <c r="C80" s="105"/>
      <c r="D80" s="20">
        <f>IF(C73&gt;0,D73/$C$73/12,0)</f>
        <v>0</v>
      </c>
      <c r="E80" s="20">
        <f t="shared" ref="E80:O80" si="66">IF(D73&gt;0,E73/$C$73/12,0)</f>
        <v>0</v>
      </c>
      <c r="F80" s="20">
        <f t="shared" si="66"/>
        <v>0</v>
      </c>
      <c r="G80" s="20">
        <f t="shared" si="66"/>
        <v>0</v>
      </c>
      <c r="H80" s="20">
        <f t="shared" si="66"/>
        <v>0</v>
      </c>
      <c r="I80" s="20">
        <f t="shared" si="66"/>
        <v>0</v>
      </c>
      <c r="J80" s="20">
        <f t="shared" si="66"/>
        <v>0</v>
      </c>
      <c r="K80" s="20">
        <f t="shared" si="66"/>
        <v>0</v>
      </c>
      <c r="L80" s="20">
        <f t="shared" si="66"/>
        <v>0</v>
      </c>
      <c r="M80" s="20">
        <f t="shared" si="66"/>
        <v>0</v>
      </c>
      <c r="N80" s="20">
        <f t="shared" si="66"/>
        <v>0</v>
      </c>
      <c r="O80" s="20">
        <f t="shared" si="66"/>
        <v>0</v>
      </c>
    </row>
    <row r="81" spans="1:17" s="10" customFormat="1" ht="14.4" x14ac:dyDescent="0.3">
      <c r="A81" s="154" t="str">
        <f t="shared" si="51"/>
        <v>и т.д.</v>
      </c>
      <c r="B81" s="106" t="s">
        <v>6</v>
      </c>
      <c r="C81" s="107"/>
      <c r="D81" s="108">
        <f>IF(C74&gt;0,D74/$C$74/12,0)</f>
        <v>0</v>
      </c>
      <c r="E81" s="108">
        <f t="shared" ref="E81:O81" si="67">IF(D74&gt;0,E74/$C$74/12,0)</f>
        <v>0</v>
      </c>
      <c r="F81" s="108">
        <f t="shared" si="67"/>
        <v>0</v>
      </c>
      <c r="G81" s="108">
        <f t="shared" si="67"/>
        <v>0</v>
      </c>
      <c r="H81" s="108">
        <f t="shared" si="67"/>
        <v>0</v>
      </c>
      <c r="I81" s="108">
        <f t="shared" si="67"/>
        <v>0</v>
      </c>
      <c r="J81" s="108">
        <f t="shared" si="67"/>
        <v>0</v>
      </c>
      <c r="K81" s="108">
        <f t="shared" si="67"/>
        <v>0</v>
      </c>
      <c r="L81" s="108">
        <f t="shared" si="67"/>
        <v>0</v>
      </c>
      <c r="M81" s="108">
        <f t="shared" si="67"/>
        <v>0</v>
      </c>
      <c r="N81" s="108">
        <f t="shared" si="67"/>
        <v>0</v>
      </c>
      <c r="O81" s="108">
        <f t="shared" si="67"/>
        <v>0</v>
      </c>
    </row>
    <row r="82" spans="1:17" s="10" customFormat="1" ht="13.8" x14ac:dyDescent="0.3">
      <c r="A82" s="21"/>
      <c r="B82" s="79"/>
      <c r="C82" s="105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7" s="10" customFormat="1" ht="15.6" x14ac:dyDescent="0.3">
      <c r="A83" s="24"/>
      <c r="B83" s="4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  <c r="O83" s="109" t="s">
        <v>23</v>
      </c>
    </row>
    <row r="84" spans="1:17" s="10" customFormat="1" ht="31.2" x14ac:dyDescent="0.3">
      <c r="A84" s="125" t="s">
        <v>50</v>
      </c>
      <c r="B84" s="44" t="s">
        <v>7</v>
      </c>
      <c r="C84" s="45"/>
      <c r="D84" s="111">
        <v>1</v>
      </c>
      <c r="E84" s="111">
        <v>2</v>
      </c>
      <c r="F84" s="111">
        <v>3</v>
      </c>
      <c r="G84" s="111">
        <v>4</v>
      </c>
      <c r="H84" s="111">
        <v>5</v>
      </c>
      <c r="I84" s="111">
        <v>6</v>
      </c>
      <c r="J84" s="111">
        <v>7</v>
      </c>
      <c r="K84" s="111">
        <v>8</v>
      </c>
      <c r="L84" s="111">
        <v>9</v>
      </c>
      <c r="M84" s="111">
        <v>10</v>
      </c>
      <c r="N84" s="111">
        <v>11</v>
      </c>
      <c r="O84" s="111">
        <v>12</v>
      </c>
      <c r="Q84" s="12"/>
    </row>
    <row r="85" spans="1:17" s="12" customFormat="1" ht="15.6" x14ac:dyDescent="0.3">
      <c r="A85" s="66" t="s">
        <v>32</v>
      </c>
      <c r="B85" s="67" t="s">
        <v>6</v>
      </c>
      <c r="C85" s="68"/>
      <c r="D85" s="68">
        <v>0</v>
      </c>
      <c r="E85" s="68">
        <f t="shared" ref="E85:M85" si="68">D135</f>
        <v>-1197.8333333333358</v>
      </c>
      <c r="F85" s="68">
        <f t="shared" si="68"/>
        <v>-654.41666666666879</v>
      </c>
      <c r="G85" s="68">
        <f t="shared" si="68"/>
        <v>50.249999999998181</v>
      </c>
      <c r="H85" s="68">
        <f t="shared" si="68"/>
        <v>884.91666666666515</v>
      </c>
      <c r="I85" s="68">
        <f t="shared" si="68"/>
        <v>2019.5833333333321</v>
      </c>
      <c r="J85" s="68">
        <f t="shared" si="68"/>
        <v>3154.2499999999991</v>
      </c>
      <c r="K85" s="68">
        <f t="shared" si="68"/>
        <v>4088.9166666666661</v>
      </c>
      <c r="L85" s="68">
        <f t="shared" si="68"/>
        <v>5123.583333333333</v>
      </c>
      <c r="M85" s="68">
        <f t="shared" si="68"/>
        <v>6258.25</v>
      </c>
      <c r="N85" s="68">
        <f t="shared" ref="N85:O85" si="69">M135</f>
        <v>7192.916666666667</v>
      </c>
      <c r="O85" s="68">
        <f t="shared" si="69"/>
        <v>8327.5833333333339</v>
      </c>
      <c r="P85" s="10"/>
      <c r="Q85" s="10"/>
    </row>
    <row r="86" spans="1:17" s="10" customFormat="1" ht="30" x14ac:dyDescent="0.3">
      <c r="A86" s="32" t="s">
        <v>33</v>
      </c>
      <c r="B86" s="49" t="s">
        <v>6</v>
      </c>
      <c r="C86" s="33"/>
      <c r="D86" s="34">
        <f>SUM(D87:D91)</f>
        <v>4000</v>
      </c>
      <c r="E86" s="34">
        <f t="shared" ref="E86:O86" si="70">SUM(E87:E91)</f>
        <v>5375</v>
      </c>
      <c r="F86" s="34">
        <f t="shared" si="70"/>
        <v>5750</v>
      </c>
      <c r="G86" s="34">
        <f t="shared" si="70"/>
        <v>6750</v>
      </c>
      <c r="H86" s="34">
        <f t="shared" si="70"/>
        <v>6750</v>
      </c>
      <c r="I86" s="34">
        <f t="shared" si="70"/>
        <v>6750</v>
      </c>
      <c r="J86" s="34">
        <f t="shared" si="70"/>
        <v>6750</v>
      </c>
      <c r="K86" s="34">
        <f t="shared" si="70"/>
        <v>6750</v>
      </c>
      <c r="L86" s="34">
        <f t="shared" si="70"/>
        <v>6750</v>
      </c>
      <c r="M86" s="34">
        <f t="shared" si="70"/>
        <v>6750</v>
      </c>
      <c r="N86" s="34">
        <f t="shared" si="70"/>
        <v>6750</v>
      </c>
      <c r="O86" s="34">
        <f t="shared" si="70"/>
        <v>6750</v>
      </c>
    </row>
    <row r="87" spans="1:17" s="10" customFormat="1" ht="14.4" x14ac:dyDescent="0.3">
      <c r="A87" s="94" t="s">
        <v>0</v>
      </c>
      <c r="B87" s="79" t="s">
        <v>6</v>
      </c>
      <c r="C87" s="22"/>
      <c r="D87" s="17">
        <f t="shared" ref="D87:O87" si="71">D5</f>
        <v>4000</v>
      </c>
      <c r="E87" s="17">
        <f t="shared" si="71"/>
        <v>5375</v>
      </c>
      <c r="F87" s="17">
        <f t="shared" si="71"/>
        <v>5750</v>
      </c>
      <c r="G87" s="17">
        <f t="shared" si="71"/>
        <v>6750</v>
      </c>
      <c r="H87" s="17">
        <f t="shared" si="71"/>
        <v>6750</v>
      </c>
      <c r="I87" s="17">
        <f t="shared" si="71"/>
        <v>6750</v>
      </c>
      <c r="J87" s="17">
        <f t="shared" si="71"/>
        <v>6750</v>
      </c>
      <c r="K87" s="17">
        <f t="shared" si="71"/>
        <v>6750</v>
      </c>
      <c r="L87" s="17">
        <f t="shared" si="71"/>
        <v>6750</v>
      </c>
      <c r="M87" s="17">
        <f t="shared" si="71"/>
        <v>6750</v>
      </c>
      <c r="N87" s="17">
        <f t="shared" si="71"/>
        <v>6750</v>
      </c>
      <c r="O87" s="17">
        <f t="shared" si="71"/>
        <v>6750</v>
      </c>
    </row>
    <row r="88" spans="1:17" s="10" customFormat="1" ht="14.4" x14ac:dyDescent="0.3">
      <c r="A88" s="94" t="s">
        <v>9</v>
      </c>
      <c r="B88" s="79" t="s">
        <v>6</v>
      </c>
      <c r="C88" s="2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9"/>
      <c r="O88" s="19"/>
    </row>
    <row r="89" spans="1:17" s="10" customFormat="1" ht="14.4" x14ac:dyDescent="0.3">
      <c r="A89" s="158"/>
      <c r="B89" s="79" t="s">
        <v>6</v>
      </c>
      <c r="C89" s="22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9"/>
      <c r="O89" s="19"/>
    </row>
    <row r="90" spans="1:17" s="10" customFormat="1" ht="14.4" x14ac:dyDescent="0.3">
      <c r="A90" s="158"/>
      <c r="B90" s="79" t="s">
        <v>6</v>
      </c>
      <c r="C90" s="22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9"/>
      <c r="O90" s="19"/>
    </row>
    <row r="91" spans="1:17" s="10" customFormat="1" ht="14.4" x14ac:dyDescent="0.3">
      <c r="A91" s="158" t="s">
        <v>4</v>
      </c>
      <c r="B91" s="79" t="s">
        <v>6</v>
      </c>
      <c r="C91" s="22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9"/>
      <c r="O91" s="19"/>
    </row>
    <row r="92" spans="1:17" s="10" customFormat="1" ht="30" x14ac:dyDescent="0.3">
      <c r="A92" s="32" t="s">
        <v>34</v>
      </c>
      <c r="B92" s="49" t="s">
        <v>6</v>
      </c>
      <c r="C92" s="33"/>
      <c r="D92" s="33">
        <f t="shared" ref="D92:O92" si="72">SUM(D93:D108)</f>
        <v>5197.833333333333</v>
      </c>
      <c r="E92" s="33">
        <f t="shared" si="72"/>
        <v>4831.583333333333</v>
      </c>
      <c r="F92" s="33">
        <f t="shared" si="72"/>
        <v>5045.333333333333</v>
      </c>
      <c r="G92" s="33">
        <f t="shared" si="72"/>
        <v>5915.333333333333</v>
      </c>
      <c r="H92" s="33">
        <f t="shared" si="72"/>
        <v>5615.333333333333</v>
      </c>
      <c r="I92" s="33">
        <f t="shared" si="72"/>
        <v>5615.333333333333</v>
      </c>
      <c r="J92" s="33">
        <f t="shared" si="72"/>
        <v>5815.333333333333</v>
      </c>
      <c r="K92" s="33">
        <f t="shared" si="72"/>
        <v>5715.333333333333</v>
      </c>
      <c r="L92" s="33">
        <f t="shared" si="72"/>
        <v>5615.333333333333</v>
      </c>
      <c r="M92" s="33">
        <f t="shared" si="72"/>
        <v>5815.333333333333</v>
      </c>
      <c r="N92" s="33">
        <f t="shared" si="72"/>
        <v>5615.333333333333</v>
      </c>
      <c r="O92" s="33">
        <f t="shared" si="72"/>
        <v>5615.333333333333</v>
      </c>
    </row>
    <row r="93" spans="1:17" s="10" customFormat="1" ht="14.4" x14ac:dyDescent="0.3">
      <c r="A93" s="95" t="str">
        <f>A28</f>
        <v>ГСМ</v>
      </c>
      <c r="B93" s="79" t="s">
        <v>6</v>
      </c>
      <c r="C93" s="22"/>
      <c r="D93" s="17">
        <f>D28</f>
        <v>1000</v>
      </c>
      <c r="E93" s="17">
        <f t="shared" ref="E93:O93" si="73">E28</f>
        <v>1343.75</v>
      </c>
      <c r="F93" s="17">
        <f t="shared" si="73"/>
        <v>1437.5</v>
      </c>
      <c r="G93" s="17">
        <f t="shared" si="73"/>
        <v>1687.5</v>
      </c>
      <c r="H93" s="17">
        <f t="shared" si="73"/>
        <v>1687.5</v>
      </c>
      <c r="I93" s="17">
        <f t="shared" si="73"/>
        <v>1687.5</v>
      </c>
      <c r="J93" s="17">
        <f t="shared" si="73"/>
        <v>1687.5</v>
      </c>
      <c r="K93" s="17">
        <f t="shared" si="73"/>
        <v>1687.5</v>
      </c>
      <c r="L93" s="17">
        <f t="shared" si="73"/>
        <v>1687.5</v>
      </c>
      <c r="M93" s="17">
        <f t="shared" si="73"/>
        <v>1687.5</v>
      </c>
      <c r="N93" s="17">
        <f t="shared" si="73"/>
        <v>1687.5</v>
      </c>
      <c r="O93" s="17">
        <f t="shared" si="73"/>
        <v>1687.5</v>
      </c>
    </row>
    <row r="94" spans="1:17" s="10" customFormat="1" ht="14.4" x14ac:dyDescent="0.3">
      <c r="A94" s="95" t="s">
        <v>65</v>
      </c>
      <c r="B94" s="79" t="s">
        <v>6</v>
      </c>
      <c r="C94" s="22"/>
      <c r="D94" s="17">
        <f>D27+D40</f>
        <v>2200</v>
      </c>
      <c r="E94" s="17">
        <f t="shared" ref="E94:O94" si="74">E27+E40</f>
        <v>2612.5</v>
      </c>
      <c r="F94" s="17">
        <f t="shared" si="74"/>
        <v>2725</v>
      </c>
      <c r="G94" s="17">
        <f t="shared" si="74"/>
        <v>3025</v>
      </c>
      <c r="H94" s="17">
        <f t="shared" si="74"/>
        <v>3025</v>
      </c>
      <c r="I94" s="17">
        <f t="shared" si="74"/>
        <v>3025</v>
      </c>
      <c r="J94" s="17">
        <f t="shared" si="74"/>
        <v>3025</v>
      </c>
      <c r="K94" s="17">
        <f t="shared" si="74"/>
        <v>3025</v>
      </c>
      <c r="L94" s="17">
        <f t="shared" si="74"/>
        <v>3025</v>
      </c>
      <c r="M94" s="17">
        <f t="shared" si="74"/>
        <v>3025</v>
      </c>
      <c r="N94" s="17">
        <f t="shared" si="74"/>
        <v>3025</v>
      </c>
      <c r="O94" s="17">
        <f t="shared" si="74"/>
        <v>3025</v>
      </c>
    </row>
    <row r="95" spans="1:17" s="10" customFormat="1" ht="14.4" x14ac:dyDescent="0.3">
      <c r="A95" s="95" t="str">
        <f>A29</f>
        <v>Упаковочные материалы</v>
      </c>
      <c r="B95" s="79"/>
      <c r="C95" s="22"/>
      <c r="D95" s="17">
        <f>D29</f>
        <v>80</v>
      </c>
      <c r="E95" s="17">
        <f t="shared" ref="E95:O95" si="75">E29</f>
        <v>107.5</v>
      </c>
      <c r="F95" s="17">
        <f t="shared" si="75"/>
        <v>115</v>
      </c>
      <c r="G95" s="17">
        <f t="shared" si="75"/>
        <v>135</v>
      </c>
      <c r="H95" s="17">
        <f t="shared" si="75"/>
        <v>135</v>
      </c>
      <c r="I95" s="17">
        <f t="shared" si="75"/>
        <v>135</v>
      </c>
      <c r="J95" s="17">
        <f t="shared" si="75"/>
        <v>135</v>
      </c>
      <c r="K95" s="17">
        <f t="shared" si="75"/>
        <v>135</v>
      </c>
      <c r="L95" s="17">
        <f t="shared" si="75"/>
        <v>135</v>
      </c>
      <c r="M95" s="17">
        <f t="shared" si="75"/>
        <v>135</v>
      </c>
      <c r="N95" s="17">
        <f t="shared" si="75"/>
        <v>135</v>
      </c>
      <c r="O95" s="17">
        <f t="shared" si="75"/>
        <v>135</v>
      </c>
    </row>
    <row r="96" spans="1:17" s="10" customFormat="1" ht="14.4" x14ac:dyDescent="0.3">
      <c r="A96" s="95" t="str">
        <f>A30</f>
        <v>Прочие переменные расходы</v>
      </c>
      <c r="B96" s="79" t="s">
        <v>6</v>
      </c>
      <c r="C96" s="22"/>
      <c r="D96" s="17">
        <f t="shared" ref="D96:O96" si="76">SUM(D30:D34)</f>
        <v>0</v>
      </c>
      <c r="E96" s="17">
        <f t="shared" si="76"/>
        <v>0</v>
      </c>
      <c r="F96" s="17">
        <f t="shared" si="76"/>
        <v>0</v>
      </c>
      <c r="G96" s="17">
        <f t="shared" si="76"/>
        <v>0</v>
      </c>
      <c r="H96" s="17">
        <f t="shared" si="76"/>
        <v>0</v>
      </c>
      <c r="I96" s="17">
        <f t="shared" si="76"/>
        <v>0</v>
      </c>
      <c r="J96" s="17">
        <f t="shared" si="76"/>
        <v>0</v>
      </c>
      <c r="K96" s="17">
        <f t="shared" si="76"/>
        <v>0</v>
      </c>
      <c r="L96" s="17">
        <f t="shared" si="76"/>
        <v>0</v>
      </c>
      <c r="M96" s="17">
        <f t="shared" si="76"/>
        <v>0</v>
      </c>
      <c r="N96" s="17">
        <f t="shared" si="76"/>
        <v>0</v>
      </c>
      <c r="O96" s="17">
        <f t="shared" si="76"/>
        <v>0</v>
      </c>
    </row>
    <row r="97" spans="1:18" s="10" customFormat="1" ht="28.8" x14ac:dyDescent="0.3">
      <c r="A97" s="95" t="str">
        <f>A39</f>
        <v>Тех. осмотр, ремонт и обслуживание, износ шин и т.д.</v>
      </c>
      <c r="B97" s="79" t="s">
        <v>6</v>
      </c>
      <c r="C97" s="22"/>
      <c r="D97" s="17">
        <f t="shared" ref="D97:O97" si="77">D39</f>
        <v>100</v>
      </c>
      <c r="E97" s="17">
        <f t="shared" si="77"/>
        <v>100</v>
      </c>
      <c r="F97" s="17">
        <f t="shared" si="77"/>
        <v>100</v>
      </c>
      <c r="G97" s="17">
        <f t="shared" si="77"/>
        <v>100</v>
      </c>
      <c r="H97" s="17">
        <f t="shared" si="77"/>
        <v>100</v>
      </c>
      <c r="I97" s="17">
        <f t="shared" si="77"/>
        <v>100</v>
      </c>
      <c r="J97" s="17">
        <f t="shared" si="77"/>
        <v>100</v>
      </c>
      <c r="K97" s="17">
        <f t="shared" si="77"/>
        <v>100</v>
      </c>
      <c r="L97" s="17">
        <f t="shared" si="77"/>
        <v>100</v>
      </c>
      <c r="M97" s="17">
        <f t="shared" si="77"/>
        <v>100</v>
      </c>
      <c r="N97" s="17">
        <f t="shared" si="77"/>
        <v>100</v>
      </c>
      <c r="O97" s="17">
        <f t="shared" si="77"/>
        <v>100</v>
      </c>
    </row>
    <row r="98" spans="1:18" s="10" customFormat="1" ht="14.4" x14ac:dyDescent="0.3">
      <c r="A98" s="95" t="str">
        <f>A41</f>
        <v>Спецодежда и проч. расходы</v>
      </c>
      <c r="B98" s="79" t="s">
        <v>6</v>
      </c>
      <c r="C98" s="22"/>
      <c r="D98" s="17">
        <f t="shared" ref="D98:O98" si="78">D41</f>
        <v>250</v>
      </c>
      <c r="E98" s="17">
        <f t="shared" si="78"/>
        <v>0</v>
      </c>
      <c r="F98" s="17">
        <f t="shared" si="78"/>
        <v>0</v>
      </c>
      <c r="G98" s="17">
        <f t="shared" si="78"/>
        <v>100</v>
      </c>
      <c r="H98" s="17">
        <f t="shared" si="78"/>
        <v>0</v>
      </c>
      <c r="I98" s="17">
        <f t="shared" si="78"/>
        <v>0</v>
      </c>
      <c r="J98" s="17">
        <f t="shared" si="78"/>
        <v>100</v>
      </c>
      <c r="K98" s="17">
        <f t="shared" si="78"/>
        <v>0</v>
      </c>
      <c r="L98" s="17">
        <f t="shared" si="78"/>
        <v>0</v>
      </c>
      <c r="M98" s="17">
        <f t="shared" si="78"/>
        <v>100</v>
      </c>
      <c r="N98" s="17">
        <f t="shared" si="78"/>
        <v>0</v>
      </c>
      <c r="O98" s="17">
        <f t="shared" si="78"/>
        <v>0</v>
      </c>
    </row>
    <row r="99" spans="1:18" s="10" customFormat="1" ht="14.4" x14ac:dyDescent="0.3">
      <c r="A99" s="95" t="str">
        <f>A42</f>
        <v>Бухгалтер, юрист (аутсорсинг)</v>
      </c>
      <c r="B99" s="79" t="s">
        <v>6</v>
      </c>
      <c r="C99" s="22"/>
      <c r="D99" s="17">
        <f t="shared" ref="D99:O99" si="79">D42</f>
        <v>600</v>
      </c>
      <c r="E99" s="17">
        <f t="shared" si="79"/>
        <v>0</v>
      </c>
      <c r="F99" s="17">
        <f t="shared" si="79"/>
        <v>0</v>
      </c>
      <c r="G99" s="17">
        <f t="shared" si="79"/>
        <v>100</v>
      </c>
      <c r="H99" s="17">
        <f t="shared" si="79"/>
        <v>0</v>
      </c>
      <c r="I99" s="17">
        <f t="shared" si="79"/>
        <v>0</v>
      </c>
      <c r="J99" s="17">
        <f t="shared" si="79"/>
        <v>100</v>
      </c>
      <c r="K99" s="17">
        <f t="shared" si="79"/>
        <v>0</v>
      </c>
      <c r="L99" s="17">
        <f t="shared" si="79"/>
        <v>0</v>
      </c>
      <c r="M99" s="17">
        <f t="shared" si="79"/>
        <v>100</v>
      </c>
      <c r="N99" s="17">
        <f t="shared" si="79"/>
        <v>0</v>
      </c>
      <c r="O99" s="17">
        <f t="shared" si="79"/>
        <v>0</v>
      </c>
    </row>
    <row r="100" spans="1:18" s="10" customFormat="1" ht="14.4" x14ac:dyDescent="0.3">
      <c r="A100" s="95" t="str">
        <f>A43</f>
        <v>Маркетинг и реклама</v>
      </c>
      <c r="B100" s="79" t="s">
        <v>6</v>
      </c>
      <c r="C100" s="22"/>
      <c r="D100" s="17">
        <f t="shared" ref="D100:O100" si="80">D43</f>
        <v>316.14583333333331</v>
      </c>
      <c r="E100" s="17">
        <f t="shared" si="80"/>
        <v>316.14583333333331</v>
      </c>
      <c r="F100" s="17">
        <f t="shared" si="80"/>
        <v>316.14583333333331</v>
      </c>
      <c r="G100" s="17">
        <f t="shared" si="80"/>
        <v>316.14583333333331</v>
      </c>
      <c r="H100" s="17">
        <f t="shared" si="80"/>
        <v>316.14583333333331</v>
      </c>
      <c r="I100" s="17">
        <f t="shared" si="80"/>
        <v>316.14583333333331</v>
      </c>
      <c r="J100" s="17">
        <f t="shared" si="80"/>
        <v>316.14583333333331</v>
      </c>
      <c r="K100" s="17">
        <f t="shared" si="80"/>
        <v>316.14583333333331</v>
      </c>
      <c r="L100" s="17">
        <f t="shared" si="80"/>
        <v>316.14583333333331</v>
      </c>
      <c r="M100" s="17">
        <f t="shared" si="80"/>
        <v>316.14583333333331</v>
      </c>
      <c r="N100" s="17">
        <f t="shared" si="80"/>
        <v>316.14583333333331</v>
      </c>
      <c r="O100" s="17">
        <f t="shared" si="80"/>
        <v>316.14583333333331</v>
      </c>
      <c r="Q100" s="121"/>
      <c r="R100" s="121"/>
    </row>
    <row r="101" spans="1:18" s="10" customFormat="1" ht="14.4" x14ac:dyDescent="0.3">
      <c r="A101" s="95" t="str">
        <f>A44</f>
        <v>Обновление и техподдержка сайта</v>
      </c>
      <c r="B101" s="79" t="s">
        <v>6</v>
      </c>
      <c r="C101" s="22"/>
      <c r="D101" s="17">
        <f t="shared" ref="D101:O101" si="81">D44</f>
        <v>126.45833333333333</v>
      </c>
      <c r="E101" s="17">
        <f t="shared" si="81"/>
        <v>126.45833333333333</v>
      </c>
      <c r="F101" s="17">
        <f t="shared" si="81"/>
        <v>126.45833333333333</v>
      </c>
      <c r="G101" s="17">
        <f t="shared" si="81"/>
        <v>126.45833333333333</v>
      </c>
      <c r="H101" s="17">
        <f t="shared" si="81"/>
        <v>126.45833333333333</v>
      </c>
      <c r="I101" s="17">
        <f t="shared" si="81"/>
        <v>126.45833333333333</v>
      </c>
      <c r="J101" s="17">
        <f t="shared" si="81"/>
        <v>126.45833333333333</v>
      </c>
      <c r="K101" s="17">
        <f t="shared" si="81"/>
        <v>126.45833333333333</v>
      </c>
      <c r="L101" s="17">
        <f t="shared" si="81"/>
        <v>126.45833333333333</v>
      </c>
      <c r="M101" s="17">
        <f t="shared" si="81"/>
        <v>126.45833333333333</v>
      </c>
      <c r="N101" s="17">
        <f t="shared" si="81"/>
        <v>126.45833333333333</v>
      </c>
      <c r="O101" s="17">
        <f t="shared" si="81"/>
        <v>126.45833333333333</v>
      </c>
      <c r="R101" s="121"/>
    </row>
    <row r="102" spans="1:18" s="10" customFormat="1" ht="14.4" x14ac:dyDescent="0.3">
      <c r="A102" s="95" t="str">
        <f>A45</f>
        <v>Связь, интернет и т.д.</v>
      </c>
      <c r="B102" s="79" t="s">
        <v>6</v>
      </c>
      <c r="C102" s="22"/>
      <c r="D102" s="17">
        <f t="shared" ref="D102:O102" si="82">D45</f>
        <v>63.229166666666664</v>
      </c>
      <c r="E102" s="17">
        <f t="shared" si="82"/>
        <v>63.229166666666664</v>
      </c>
      <c r="F102" s="17">
        <f t="shared" si="82"/>
        <v>63.229166666666664</v>
      </c>
      <c r="G102" s="17">
        <f t="shared" si="82"/>
        <v>63.229166666666664</v>
      </c>
      <c r="H102" s="17">
        <f t="shared" si="82"/>
        <v>63.229166666666664</v>
      </c>
      <c r="I102" s="17">
        <f t="shared" si="82"/>
        <v>63.229166666666664</v>
      </c>
      <c r="J102" s="17">
        <f t="shared" si="82"/>
        <v>63.229166666666664</v>
      </c>
      <c r="K102" s="17">
        <f t="shared" si="82"/>
        <v>63.229166666666664</v>
      </c>
      <c r="L102" s="17">
        <f t="shared" si="82"/>
        <v>63.229166666666664</v>
      </c>
      <c r="M102" s="17">
        <f t="shared" si="82"/>
        <v>63.229166666666664</v>
      </c>
      <c r="N102" s="17">
        <f t="shared" si="82"/>
        <v>63.229166666666664</v>
      </c>
      <c r="O102" s="17">
        <f t="shared" si="82"/>
        <v>63.229166666666664</v>
      </c>
    </row>
    <row r="103" spans="1:18" s="10" customFormat="1" ht="28.8" x14ac:dyDescent="0.3">
      <c r="A103" s="95" t="str">
        <f>A46</f>
        <v>Повышение квалификации, Гос. регистр./разреш./сертиф.</v>
      </c>
      <c r="B103" s="79" t="s">
        <v>6</v>
      </c>
      <c r="C103" s="22"/>
      <c r="D103" s="17">
        <f t="shared" ref="D103:O103" si="83">D46</f>
        <v>300</v>
      </c>
      <c r="E103" s="17">
        <f t="shared" si="83"/>
        <v>0</v>
      </c>
      <c r="F103" s="17">
        <f t="shared" si="83"/>
        <v>0</v>
      </c>
      <c r="G103" s="17">
        <f t="shared" si="83"/>
        <v>100</v>
      </c>
      <c r="H103" s="17">
        <f t="shared" si="83"/>
        <v>0</v>
      </c>
      <c r="I103" s="17">
        <f t="shared" si="83"/>
        <v>0</v>
      </c>
      <c r="J103" s="17">
        <f t="shared" si="83"/>
        <v>0</v>
      </c>
      <c r="K103" s="17">
        <f t="shared" si="83"/>
        <v>100</v>
      </c>
      <c r="L103" s="17">
        <f t="shared" si="83"/>
        <v>0</v>
      </c>
      <c r="M103" s="17">
        <f t="shared" si="83"/>
        <v>0</v>
      </c>
      <c r="N103" s="17">
        <f t="shared" si="83"/>
        <v>0</v>
      </c>
      <c r="O103" s="17">
        <f t="shared" si="83"/>
        <v>0</v>
      </c>
    </row>
    <row r="104" spans="1:18" s="10" customFormat="1" ht="14.4" x14ac:dyDescent="0.3">
      <c r="A104" s="95" t="str">
        <f>A47</f>
        <v>Прочие постоянные расходы</v>
      </c>
      <c r="B104" s="79" t="s">
        <v>6</v>
      </c>
      <c r="C104" s="22"/>
      <c r="D104" s="17">
        <f t="shared" ref="D104:O104" si="84">SUM(D47:D51)</f>
        <v>0</v>
      </c>
      <c r="E104" s="17">
        <f t="shared" si="84"/>
        <v>0</v>
      </c>
      <c r="F104" s="17">
        <f t="shared" si="84"/>
        <v>0</v>
      </c>
      <c r="G104" s="17">
        <f t="shared" si="84"/>
        <v>0</v>
      </c>
      <c r="H104" s="17">
        <f t="shared" si="84"/>
        <v>0</v>
      </c>
      <c r="I104" s="17">
        <f t="shared" si="84"/>
        <v>0</v>
      </c>
      <c r="J104" s="17">
        <f t="shared" si="84"/>
        <v>0</v>
      </c>
      <c r="K104" s="17">
        <f t="shared" si="84"/>
        <v>0</v>
      </c>
      <c r="L104" s="17">
        <f t="shared" si="84"/>
        <v>0</v>
      </c>
      <c r="M104" s="17">
        <f t="shared" si="84"/>
        <v>0</v>
      </c>
      <c r="N104" s="17">
        <f t="shared" si="84"/>
        <v>0</v>
      </c>
      <c r="O104" s="17">
        <f t="shared" si="84"/>
        <v>0</v>
      </c>
    </row>
    <row r="105" spans="1:18" s="10" customFormat="1" ht="14.4" x14ac:dyDescent="0.3">
      <c r="A105" s="95" t="s">
        <v>55</v>
      </c>
      <c r="B105" s="79" t="s">
        <v>6</v>
      </c>
      <c r="C105" s="22"/>
      <c r="D105" s="20">
        <f t="shared" ref="D105:O105" si="85">D55</f>
        <v>162</v>
      </c>
      <c r="E105" s="20">
        <f t="shared" si="85"/>
        <v>162</v>
      </c>
      <c r="F105" s="20">
        <f t="shared" si="85"/>
        <v>162</v>
      </c>
      <c r="G105" s="20">
        <f t="shared" si="85"/>
        <v>162</v>
      </c>
      <c r="H105" s="20">
        <f t="shared" si="85"/>
        <v>162</v>
      </c>
      <c r="I105" s="20">
        <f t="shared" si="85"/>
        <v>162</v>
      </c>
      <c r="J105" s="20">
        <f t="shared" si="85"/>
        <v>162</v>
      </c>
      <c r="K105" s="20">
        <f t="shared" si="85"/>
        <v>162</v>
      </c>
      <c r="L105" s="20">
        <f t="shared" si="85"/>
        <v>162</v>
      </c>
      <c r="M105" s="20">
        <f t="shared" si="85"/>
        <v>162</v>
      </c>
      <c r="N105" s="20">
        <f t="shared" si="85"/>
        <v>162</v>
      </c>
      <c r="O105" s="20">
        <f t="shared" si="85"/>
        <v>162</v>
      </c>
    </row>
    <row r="106" spans="1:18" s="10" customFormat="1" ht="14.4" x14ac:dyDescent="0.3">
      <c r="A106" s="159"/>
      <c r="B106" s="79" t="s">
        <v>6</v>
      </c>
      <c r="C106" s="22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9"/>
    </row>
    <row r="107" spans="1:18" s="10" customFormat="1" ht="14.4" x14ac:dyDescent="0.3">
      <c r="A107" s="159"/>
      <c r="B107" s="79" t="s">
        <v>6</v>
      </c>
      <c r="C107" s="22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9"/>
    </row>
    <row r="108" spans="1:18" s="10" customFormat="1" ht="14.4" x14ac:dyDescent="0.3">
      <c r="A108" s="159" t="s">
        <v>4</v>
      </c>
      <c r="B108" s="79" t="s">
        <v>6</v>
      </c>
      <c r="C108" s="22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9"/>
    </row>
    <row r="109" spans="1:18" s="10" customFormat="1" ht="31.2" x14ac:dyDescent="0.3">
      <c r="A109" s="116" t="s">
        <v>42</v>
      </c>
      <c r="B109" s="77" t="s">
        <v>6</v>
      </c>
      <c r="C109" s="78"/>
      <c r="D109" s="78">
        <f t="shared" ref="D109:O109" si="86">D86-D92</f>
        <v>-1197.833333333333</v>
      </c>
      <c r="E109" s="78">
        <f t="shared" si="86"/>
        <v>543.41666666666697</v>
      </c>
      <c r="F109" s="78">
        <f t="shared" si="86"/>
        <v>704.66666666666697</v>
      </c>
      <c r="G109" s="78">
        <f t="shared" si="86"/>
        <v>834.66666666666697</v>
      </c>
      <c r="H109" s="78">
        <f t="shared" si="86"/>
        <v>1134.666666666667</v>
      </c>
      <c r="I109" s="78">
        <f t="shared" si="86"/>
        <v>1134.666666666667</v>
      </c>
      <c r="J109" s="78">
        <f t="shared" si="86"/>
        <v>934.66666666666697</v>
      </c>
      <c r="K109" s="78">
        <f t="shared" si="86"/>
        <v>1034.666666666667</v>
      </c>
      <c r="L109" s="78">
        <f t="shared" si="86"/>
        <v>1134.666666666667</v>
      </c>
      <c r="M109" s="78">
        <f t="shared" si="86"/>
        <v>934.66666666666697</v>
      </c>
      <c r="N109" s="78">
        <f t="shared" si="86"/>
        <v>1134.666666666667</v>
      </c>
      <c r="O109" s="78">
        <f t="shared" si="86"/>
        <v>1134.666666666667</v>
      </c>
    </row>
    <row r="110" spans="1:18" s="10" customFormat="1" ht="30" x14ac:dyDescent="0.3">
      <c r="A110" s="36" t="s">
        <v>35</v>
      </c>
      <c r="B110" s="49" t="s">
        <v>6</v>
      </c>
      <c r="C110" s="34"/>
      <c r="D110" s="34">
        <f>SUM(D111:D114)</f>
        <v>0</v>
      </c>
      <c r="E110" s="34">
        <f t="shared" ref="E110:O110" si="87">SUM(E111:E114)</f>
        <v>0</v>
      </c>
      <c r="F110" s="34">
        <f t="shared" si="87"/>
        <v>0</v>
      </c>
      <c r="G110" s="34">
        <f t="shared" si="87"/>
        <v>0</v>
      </c>
      <c r="H110" s="34">
        <f t="shared" si="87"/>
        <v>0</v>
      </c>
      <c r="I110" s="34">
        <f t="shared" si="87"/>
        <v>0</v>
      </c>
      <c r="J110" s="34">
        <f t="shared" si="87"/>
        <v>0</v>
      </c>
      <c r="K110" s="34">
        <f t="shared" si="87"/>
        <v>0</v>
      </c>
      <c r="L110" s="34">
        <f t="shared" si="87"/>
        <v>0</v>
      </c>
      <c r="M110" s="34">
        <f t="shared" si="87"/>
        <v>0</v>
      </c>
      <c r="N110" s="34">
        <f t="shared" si="87"/>
        <v>0</v>
      </c>
      <c r="O110" s="34">
        <f t="shared" si="87"/>
        <v>0</v>
      </c>
    </row>
    <row r="111" spans="1:18" s="10" customFormat="1" ht="14.4" x14ac:dyDescent="0.3">
      <c r="A111" s="90" t="s">
        <v>10</v>
      </c>
      <c r="B111" s="79" t="s">
        <v>6</v>
      </c>
      <c r="C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9"/>
    </row>
    <row r="112" spans="1:18" s="10" customFormat="1" ht="14.4" x14ac:dyDescent="0.3">
      <c r="A112" s="160" t="s">
        <v>4</v>
      </c>
      <c r="B112" s="79" t="s">
        <v>6</v>
      </c>
      <c r="C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9"/>
    </row>
    <row r="113" spans="1:16" s="10" customFormat="1" ht="14.4" x14ac:dyDescent="0.3">
      <c r="A113" s="160"/>
      <c r="B113" s="79" t="s">
        <v>6</v>
      </c>
      <c r="C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9"/>
      <c r="O113" s="19"/>
    </row>
    <row r="114" spans="1:16" s="10" customFormat="1" ht="14.4" x14ac:dyDescent="0.3">
      <c r="A114" s="160"/>
      <c r="B114" s="79" t="s">
        <v>6</v>
      </c>
      <c r="C114" s="17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9"/>
    </row>
    <row r="115" spans="1:16" s="10" customFormat="1" ht="30" x14ac:dyDescent="0.3">
      <c r="A115" s="36" t="s">
        <v>36</v>
      </c>
      <c r="B115" s="49" t="s">
        <v>6</v>
      </c>
      <c r="C115" s="34"/>
      <c r="D115" s="34">
        <f>SUM(D116:D119)</f>
        <v>45000</v>
      </c>
      <c r="E115" s="34">
        <f t="shared" ref="E115:O115" si="88">SUM(E116:E119)</f>
        <v>0</v>
      </c>
      <c r="F115" s="34">
        <f t="shared" si="88"/>
        <v>0</v>
      </c>
      <c r="G115" s="34">
        <f t="shared" si="88"/>
        <v>0</v>
      </c>
      <c r="H115" s="34">
        <f t="shared" si="88"/>
        <v>0</v>
      </c>
      <c r="I115" s="34">
        <f t="shared" si="88"/>
        <v>0</v>
      </c>
      <c r="J115" s="34">
        <f t="shared" si="88"/>
        <v>0</v>
      </c>
      <c r="K115" s="34">
        <f t="shared" si="88"/>
        <v>0</v>
      </c>
      <c r="L115" s="34">
        <f t="shared" si="88"/>
        <v>0</v>
      </c>
      <c r="M115" s="34">
        <f t="shared" si="88"/>
        <v>0</v>
      </c>
      <c r="N115" s="34">
        <f t="shared" si="88"/>
        <v>0</v>
      </c>
      <c r="O115" s="34">
        <f t="shared" si="88"/>
        <v>0</v>
      </c>
    </row>
    <row r="116" spans="1:16" s="10" customFormat="1" ht="14.4" x14ac:dyDescent="0.3">
      <c r="A116" s="90" t="s">
        <v>11</v>
      </c>
      <c r="B116" s="79" t="s">
        <v>6</v>
      </c>
      <c r="C116" s="17"/>
      <c r="D116" s="18">
        <v>45000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9"/>
      <c r="P116"/>
    </row>
    <row r="117" spans="1:16" s="10" customFormat="1" ht="14.4" x14ac:dyDescent="0.3">
      <c r="A117" s="160" t="s">
        <v>4</v>
      </c>
      <c r="B117" s="79" t="s">
        <v>6</v>
      </c>
      <c r="C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9"/>
      <c r="P117" s="41"/>
    </row>
    <row r="118" spans="1:16" s="10" customFormat="1" ht="14.4" x14ac:dyDescent="0.3">
      <c r="A118" s="160"/>
      <c r="B118" s="79" t="s">
        <v>6</v>
      </c>
      <c r="C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9"/>
      <c r="P118" s="41"/>
    </row>
    <row r="119" spans="1:16" s="10" customFormat="1" ht="14.4" x14ac:dyDescent="0.3">
      <c r="A119" s="160"/>
      <c r="B119" s="79" t="s">
        <v>6</v>
      </c>
      <c r="C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9"/>
    </row>
    <row r="120" spans="1:16" s="10" customFormat="1" ht="31.2" x14ac:dyDescent="0.3">
      <c r="A120" s="116" t="s">
        <v>43</v>
      </c>
      <c r="B120" s="77" t="s">
        <v>6</v>
      </c>
      <c r="C120" s="78"/>
      <c r="D120" s="78">
        <f>D110-D115</f>
        <v>-45000</v>
      </c>
      <c r="E120" s="78">
        <f t="shared" ref="E120:O120" si="89">E110-E115</f>
        <v>0</v>
      </c>
      <c r="F120" s="78">
        <f t="shared" si="89"/>
        <v>0</v>
      </c>
      <c r="G120" s="78">
        <f t="shared" si="89"/>
        <v>0</v>
      </c>
      <c r="H120" s="78">
        <f t="shared" si="89"/>
        <v>0</v>
      </c>
      <c r="I120" s="78">
        <f t="shared" si="89"/>
        <v>0</v>
      </c>
      <c r="J120" s="78">
        <f t="shared" si="89"/>
        <v>0</v>
      </c>
      <c r="K120" s="78">
        <f t="shared" si="89"/>
        <v>0</v>
      </c>
      <c r="L120" s="78">
        <f t="shared" si="89"/>
        <v>0</v>
      </c>
      <c r="M120" s="78">
        <f t="shared" si="89"/>
        <v>0</v>
      </c>
      <c r="N120" s="78">
        <f t="shared" si="89"/>
        <v>0</v>
      </c>
      <c r="O120" s="78">
        <f t="shared" si="89"/>
        <v>0</v>
      </c>
    </row>
    <row r="121" spans="1:16" s="10" customFormat="1" ht="15" x14ac:dyDescent="0.3">
      <c r="A121" s="35" t="s">
        <v>37</v>
      </c>
      <c r="B121" s="49" t="s">
        <v>6</v>
      </c>
      <c r="C121" s="34"/>
      <c r="D121" s="34">
        <f>SUM(D122:D126)</f>
        <v>45000</v>
      </c>
      <c r="E121" s="34">
        <f t="shared" ref="E121:O121" si="90">SUM(E122:E126)</f>
        <v>0</v>
      </c>
      <c r="F121" s="34">
        <f t="shared" si="90"/>
        <v>0</v>
      </c>
      <c r="G121" s="34">
        <f t="shared" si="90"/>
        <v>0</v>
      </c>
      <c r="H121" s="34">
        <f t="shared" si="90"/>
        <v>0</v>
      </c>
      <c r="I121" s="34">
        <f t="shared" si="90"/>
        <v>0</v>
      </c>
      <c r="J121" s="34">
        <f t="shared" si="90"/>
        <v>0</v>
      </c>
      <c r="K121" s="34">
        <f t="shared" si="90"/>
        <v>0</v>
      </c>
      <c r="L121" s="34">
        <f t="shared" si="90"/>
        <v>0</v>
      </c>
      <c r="M121" s="34">
        <f t="shared" si="90"/>
        <v>0</v>
      </c>
      <c r="N121" s="34">
        <f t="shared" si="90"/>
        <v>0</v>
      </c>
      <c r="O121" s="34">
        <f t="shared" si="90"/>
        <v>0</v>
      </c>
    </row>
    <row r="122" spans="1:16" s="10" customFormat="1" ht="14.4" x14ac:dyDescent="0.3">
      <c r="A122" s="96" t="s">
        <v>12</v>
      </c>
      <c r="B122" s="79" t="s">
        <v>6</v>
      </c>
      <c r="C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</row>
    <row r="123" spans="1:16" s="10" customFormat="1" ht="14.4" x14ac:dyDescent="0.3">
      <c r="A123" s="96" t="s">
        <v>14</v>
      </c>
      <c r="B123" s="79" t="s">
        <v>6</v>
      </c>
      <c r="C123" s="17"/>
      <c r="D123" s="18">
        <v>45000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9"/>
    </row>
    <row r="124" spans="1:16" s="10" customFormat="1" ht="14.4" x14ac:dyDescent="0.3">
      <c r="A124" s="161"/>
      <c r="B124" s="79" t="s">
        <v>6</v>
      </c>
      <c r="C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9"/>
    </row>
    <row r="125" spans="1:16" s="10" customFormat="1" ht="14.4" x14ac:dyDescent="0.3">
      <c r="A125" s="160" t="s">
        <v>4</v>
      </c>
      <c r="B125" s="79" t="s">
        <v>6</v>
      </c>
      <c r="C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9"/>
    </row>
    <row r="126" spans="1:16" s="10" customFormat="1" ht="14.4" x14ac:dyDescent="0.3">
      <c r="A126" s="160"/>
      <c r="B126" s="79" t="s">
        <v>6</v>
      </c>
      <c r="C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9"/>
    </row>
    <row r="127" spans="1:16" s="10" customFormat="1" ht="15" x14ac:dyDescent="0.3">
      <c r="A127" s="35" t="s">
        <v>41</v>
      </c>
      <c r="B127" s="49" t="s">
        <v>6</v>
      </c>
      <c r="C127" s="34"/>
      <c r="D127" s="34">
        <f>SUM(D128:D132)</f>
        <v>0</v>
      </c>
      <c r="E127" s="34">
        <f t="shared" ref="E127:O127" si="91">SUM(E128:E132)</f>
        <v>0</v>
      </c>
      <c r="F127" s="34">
        <f t="shared" si="91"/>
        <v>0</v>
      </c>
      <c r="G127" s="34">
        <f t="shared" si="91"/>
        <v>0</v>
      </c>
      <c r="H127" s="34">
        <f t="shared" si="91"/>
        <v>0</v>
      </c>
      <c r="I127" s="34">
        <f t="shared" si="91"/>
        <v>0</v>
      </c>
      <c r="J127" s="34">
        <f t="shared" si="91"/>
        <v>0</v>
      </c>
      <c r="K127" s="34">
        <f t="shared" si="91"/>
        <v>0</v>
      </c>
      <c r="L127" s="34">
        <f t="shared" si="91"/>
        <v>0</v>
      </c>
      <c r="M127" s="34">
        <f t="shared" si="91"/>
        <v>0</v>
      </c>
      <c r="N127" s="34">
        <f t="shared" si="91"/>
        <v>0</v>
      </c>
      <c r="O127" s="34">
        <f t="shared" si="91"/>
        <v>0</v>
      </c>
    </row>
    <row r="128" spans="1:16" s="10" customFormat="1" ht="14.4" x14ac:dyDescent="0.3">
      <c r="A128" s="90" t="s">
        <v>13</v>
      </c>
      <c r="B128" s="79" t="s">
        <v>6</v>
      </c>
      <c r="C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9"/>
    </row>
    <row r="129" spans="1:22" s="10" customFormat="1" ht="14.4" x14ac:dyDescent="0.3">
      <c r="A129" s="90" t="s">
        <v>16</v>
      </c>
      <c r="B129" s="79" t="s">
        <v>6</v>
      </c>
      <c r="C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9"/>
      <c r="P129" s="16"/>
    </row>
    <row r="130" spans="1:22" s="10" customFormat="1" ht="14.4" x14ac:dyDescent="0.3">
      <c r="A130" s="160" t="s">
        <v>4</v>
      </c>
      <c r="B130" s="79" t="s">
        <v>6</v>
      </c>
      <c r="C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9"/>
      <c r="P130" s="16"/>
    </row>
    <row r="131" spans="1:22" s="10" customFormat="1" ht="14.4" x14ac:dyDescent="0.3">
      <c r="A131" s="160"/>
      <c r="B131" s="79" t="s">
        <v>6</v>
      </c>
      <c r="C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9"/>
      <c r="O131" s="19"/>
      <c r="P131" s="16"/>
    </row>
    <row r="132" spans="1:22" s="10" customFormat="1" ht="14.4" x14ac:dyDescent="0.3">
      <c r="A132" s="160"/>
      <c r="B132" s="79" t="s">
        <v>6</v>
      </c>
      <c r="C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9"/>
      <c r="O132" s="19"/>
      <c r="P132" s="16"/>
    </row>
    <row r="133" spans="1:22" s="10" customFormat="1" ht="15.6" x14ac:dyDescent="0.3">
      <c r="A133" s="116" t="s">
        <v>38</v>
      </c>
      <c r="B133" s="77" t="s">
        <v>6</v>
      </c>
      <c r="C133" s="78"/>
      <c r="D133" s="78">
        <f>D121-D127</f>
        <v>45000</v>
      </c>
      <c r="E133" s="78">
        <f t="shared" ref="E133:O133" si="92">E121-E127</f>
        <v>0</v>
      </c>
      <c r="F133" s="78">
        <f t="shared" si="92"/>
        <v>0</v>
      </c>
      <c r="G133" s="78">
        <f t="shared" si="92"/>
        <v>0</v>
      </c>
      <c r="H133" s="78">
        <f t="shared" si="92"/>
        <v>0</v>
      </c>
      <c r="I133" s="78">
        <f t="shared" si="92"/>
        <v>0</v>
      </c>
      <c r="J133" s="78">
        <f t="shared" si="92"/>
        <v>0</v>
      </c>
      <c r="K133" s="78">
        <f t="shared" si="92"/>
        <v>0</v>
      </c>
      <c r="L133" s="78">
        <f t="shared" si="92"/>
        <v>0</v>
      </c>
      <c r="M133" s="78">
        <f t="shared" si="92"/>
        <v>0</v>
      </c>
      <c r="N133" s="78">
        <f t="shared" si="92"/>
        <v>0</v>
      </c>
      <c r="O133" s="78">
        <f t="shared" si="92"/>
        <v>0</v>
      </c>
      <c r="P133" s="16"/>
    </row>
    <row r="134" spans="1:22" s="10" customFormat="1" ht="31.2" customHeight="1" x14ac:dyDescent="0.3">
      <c r="A134" s="69" t="s">
        <v>39</v>
      </c>
      <c r="B134" s="67" t="s">
        <v>6</v>
      </c>
      <c r="C134" s="68"/>
      <c r="D134" s="68">
        <f>D109+D120+D133</f>
        <v>-1197.8333333333358</v>
      </c>
      <c r="E134" s="68">
        <f t="shared" ref="E134:O134" si="93">E109+E120+E133</f>
        <v>543.41666666666697</v>
      </c>
      <c r="F134" s="68">
        <f t="shared" si="93"/>
        <v>704.66666666666697</v>
      </c>
      <c r="G134" s="68">
        <f t="shared" si="93"/>
        <v>834.66666666666697</v>
      </c>
      <c r="H134" s="68">
        <f t="shared" si="93"/>
        <v>1134.666666666667</v>
      </c>
      <c r="I134" s="68">
        <f t="shared" si="93"/>
        <v>1134.666666666667</v>
      </c>
      <c r="J134" s="68">
        <f t="shared" si="93"/>
        <v>934.66666666666697</v>
      </c>
      <c r="K134" s="68">
        <f t="shared" si="93"/>
        <v>1034.666666666667</v>
      </c>
      <c r="L134" s="68">
        <f t="shared" si="93"/>
        <v>1134.666666666667</v>
      </c>
      <c r="M134" s="68">
        <f t="shared" si="93"/>
        <v>934.66666666666697</v>
      </c>
      <c r="N134" s="68">
        <f t="shared" si="93"/>
        <v>1134.666666666667</v>
      </c>
      <c r="O134" s="68">
        <f t="shared" si="93"/>
        <v>1134.666666666667</v>
      </c>
    </row>
    <row r="135" spans="1:22" s="10" customFormat="1" ht="32.4" customHeight="1" x14ac:dyDescent="0.3">
      <c r="A135" s="70" t="s">
        <v>40</v>
      </c>
      <c r="B135" s="71" t="s">
        <v>6</v>
      </c>
      <c r="C135" s="72"/>
      <c r="D135" s="72">
        <f t="shared" ref="D135:O135" si="94">D85+D134</f>
        <v>-1197.8333333333358</v>
      </c>
      <c r="E135" s="72">
        <f t="shared" si="94"/>
        <v>-654.41666666666879</v>
      </c>
      <c r="F135" s="72">
        <f t="shared" si="94"/>
        <v>50.249999999998181</v>
      </c>
      <c r="G135" s="72">
        <f t="shared" si="94"/>
        <v>884.91666666666515</v>
      </c>
      <c r="H135" s="72">
        <f t="shared" si="94"/>
        <v>2019.5833333333321</v>
      </c>
      <c r="I135" s="72">
        <f t="shared" si="94"/>
        <v>3154.2499999999991</v>
      </c>
      <c r="J135" s="72">
        <f t="shared" si="94"/>
        <v>4088.9166666666661</v>
      </c>
      <c r="K135" s="72">
        <f t="shared" si="94"/>
        <v>5123.583333333333</v>
      </c>
      <c r="L135" s="72">
        <f t="shared" si="94"/>
        <v>6258.25</v>
      </c>
      <c r="M135" s="72">
        <f t="shared" si="94"/>
        <v>7192.916666666667</v>
      </c>
      <c r="N135" s="72">
        <f t="shared" si="94"/>
        <v>8327.5833333333339</v>
      </c>
      <c r="O135" s="72">
        <f t="shared" si="94"/>
        <v>9462.25</v>
      </c>
      <c r="P135" s="140" t="s">
        <v>21</v>
      </c>
      <c r="Q135" s="141"/>
      <c r="R135" s="141"/>
      <c r="S135" s="141"/>
      <c r="T135" s="141"/>
      <c r="U135" s="141"/>
      <c r="V135" s="119"/>
    </row>
    <row r="136" spans="1:22" s="10" customFormat="1" ht="14.4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 s="1"/>
      <c r="Q136" s="42"/>
      <c r="R136" s="37"/>
      <c r="S136" s="37"/>
      <c r="T136" s="37"/>
      <c r="U136" s="37"/>
      <c r="V136" s="38"/>
    </row>
    <row r="137" spans="1:22" s="12" customFormat="1" ht="15.6" x14ac:dyDescent="0.3">
      <c r="A137" s="39"/>
      <c r="B137" s="5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109" t="s">
        <v>23</v>
      </c>
      <c r="P137" s="1"/>
      <c r="Q137" s="10"/>
      <c r="R137" s="42"/>
      <c r="S137" s="42"/>
      <c r="T137" s="42"/>
      <c r="U137" s="42"/>
      <c r="V137" s="43"/>
    </row>
    <row r="138" spans="1:22" s="10" customFormat="1" ht="31.2" x14ac:dyDescent="0.25">
      <c r="A138" s="124" t="s">
        <v>51</v>
      </c>
      <c r="B138" s="51" t="s">
        <v>7</v>
      </c>
      <c r="C138" s="51"/>
      <c r="D138" s="112">
        <v>1</v>
      </c>
      <c r="E138" s="112">
        <v>2</v>
      </c>
      <c r="F138" s="112">
        <v>3</v>
      </c>
      <c r="G138" s="112">
        <v>4</v>
      </c>
      <c r="H138" s="112">
        <v>5</v>
      </c>
      <c r="I138" s="112">
        <v>6</v>
      </c>
      <c r="J138" s="112">
        <v>7</v>
      </c>
      <c r="K138" s="112">
        <v>8</v>
      </c>
      <c r="L138" s="112">
        <v>9</v>
      </c>
      <c r="M138" s="112">
        <v>10</v>
      </c>
      <c r="N138" s="112">
        <v>11</v>
      </c>
      <c r="O138" s="112">
        <v>12</v>
      </c>
      <c r="P138" s="1"/>
    </row>
    <row r="139" spans="1:22" s="10" customFormat="1" ht="15" x14ac:dyDescent="0.25">
      <c r="A139" s="52" t="s">
        <v>17</v>
      </c>
      <c r="B139" s="49" t="s">
        <v>6</v>
      </c>
      <c r="C139" s="34"/>
      <c r="D139" s="34">
        <f t="shared" ref="D139:O139" si="95">IF(D5&gt;0,(D38+D55)/(1-D26/D5),0)</f>
        <v>8086.8770764119599</v>
      </c>
      <c r="E139" s="34">
        <f t="shared" si="95"/>
        <v>5412.4584717607959</v>
      </c>
      <c r="F139" s="34">
        <f t="shared" si="95"/>
        <v>5412.4584717607959</v>
      </c>
      <c r="G139" s="34">
        <f t="shared" si="95"/>
        <v>6110.1328903654476</v>
      </c>
      <c r="H139" s="34">
        <f t="shared" si="95"/>
        <v>5412.4584717607959</v>
      </c>
      <c r="I139" s="34">
        <f t="shared" si="95"/>
        <v>5412.4584717607959</v>
      </c>
      <c r="J139" s="34">
        <f t="shared" si="95"/>
        <v>5877.574750830564</v>
      </c>
      <c r="K139" s="34">
        <f t="shared" si="95"/>
        <v>5645.0166112956804</v>
      </c>
      <c r="L139" s="34">
        <f t="shared" si="95"/>
        <v>5412.4584717607959</v>
      </c>
      <c r="M139" s="34">
        <f t="shared" si="95"/>
        <v>5877.574750830564</v>
      </c>
      <c r="N139" s="34">
        <f t="shared" si="95"/>
        <v>5412.4584717607959</v>
      </c>
      <c r="O139" s="34">
        <f t="shared" si="95"/>
        <v>5412.4584717607959</v>
      </c>
      <c r="P139" s="1"/>
    </row>
    <row r="140" spans="1:22" s="10" customFormat="1" ht="15" x14ac:dyDescent="0.25">
      <c r="A140" s="52" t="s">
        <v>18</v>
      </c>
      <c r="B140" s="49" t="s">
        <v>19</v>
      </c>
      <c r="C140" s="34"/>
      <c r="D140" s="53">
        <f t="shared" ref="D140:O140" si="96">IF(D5&gt;0,(D5-D139)/D5,0)</f>
        <v>-1.0217192691029899</v>
      </c>
      <c r="E140" s="53">
        <f t="shared" si="96"/>
        <v>-6.9690180020085344E-3</v>
      </c>
      <c r="F140" s="53">
        <f t="shared" si="96"/>
        <v>5.8702874476383324E-2</v>
      </c>
      <c r="G140" s="53">
        <f t="shared" si="96"/>
        <v>9.4795127353267034E-2</v>
      </c>
      <c r="H140" s="53">
        <f t="shared" si="96"/>
        <v>0.19815430047988208</v>
      </c>
      <c r="I140" s="53">
        <f t="shared" si="96"/>
        <v>0.19815430047988208</v>
      </c>
      <c r="J140" s="53">
        <f t="shared" si="96"/>
        <v>0.12924818506213867</v>
      </c>
      <c r="K140" s="53">
        <f t="shared" si="96"/>
        <v>0.16370124277101031</v>
      </c>
      <c r="L140" s="53">
        <f t="shared" si="96"/>
        <v>0.19815430047988208</v>
      </c>
      <c r="M140" s="53">
        <f t="shared" si="96"/>
        <v>0.12924818506213867</v>
      </c>
      <c r="N140" s="53">
        <f t="shared" si="96"/>
        <v>0.19815430047988208</v>
      </c>
      <c r="O140" s="53">
        <f t="shared" si="96"/>
        <v>0.19815430047988208</v>
      </c>
      <c r="P140" s="1"/>
    </row>
    <row r="141" spans="1:22" s="10" customFormat="1" ht="15" x14ac:dyDescent="0.25">
      <c r="A141" s="54" t="s">
        <v>60</v>
      </c>
      <c r="B141" s="55" t="s">
        <v>20</v>
      </c>
      <c r="C141" s="56"/>
      <c r="D141" s="57">
        <f t="shared" ref="D141:O141" si="97">D139/D53</f>
        <v>-5.0690073458592977</v>
      </c>
      <c r="E141" s="57">
        <f t="shared" si="97"/>
        <v>37.098858557968683</v>
      </c>
      <c r="F141" s="57">
        <f t="shared" si="97"/>
        <v>17.621957815035138</v>
      </c>
      <c r="G141" s="57">
        <f t="shared" si="97"/>
        <v>13.977428180574547</v>
      </c>
      <c r="H141" s="57">
        <f t="shared" si="97"/>
        <v>7.3424824229313099</v>
      </c>
      <c r="I141" s="57">
        <f t="shared" si="97"/>
        <v>7.3424824229313099</v>
      </c>
      <c r="J141" s="57">
        <f t="shared" si="97"/>
        <v>10.94229341909945</v>
      </c>
      <c r="K141" s="57">
        <f t="shared" si="97"/>
        <v>8.8598915423923206</v>
      </c>
      <c r="L141" s="57">
        <f t="shared" si="97"/>
        <v>7.3424824229313099</v>
      </c>
      <c r="M141" s="57">
        <f t="shared" si="97"/>
        <v>10.94229341909945</v>
      </c>
      <c r="N141" s="57">
        <f t="shared" si="97"/>
        <v>7.3424824229313099</v>
      </c>
      <c r="O141" s="57">
        <f t="shared" si="97"/>
        <v>7.3424824229313099</v>
      </c>
      <c r="P141" s="1"/>
    </row>
    <row r="142" spans="1:22" s="10" customFormat="1" ht="13.8" x14ac:dyDescent="0.25">
      <c r="A142" s="11"/>
      <c r="B142" s="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P142" s="1"/>
    </row>
    <row r="143" spans="1:22" s="10" customFormat="1" ht="13.8" x14ac:dyDescent="0.25">
      <c r="A143" s="11"/>
      <c r="B143" s="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P143" s="1"/>
    </row>
    <row r="144" spans="1:22" s="10" customFormat="1" ht="13.8" x14ac:dyDescent="0.25">
      <c r="A144" s="11"/>
      <c r="B144" s="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P144" s="1"/>
    </row>
    <row r="145" spans="1:17" s="10" customFormat="1" ht="13.8" x14ac:dyDescent="0.25">
      <c r="A145" s="11"/>
      <c r="B145" s="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P145" s="1"/>
    </row>
    <row r="146" spans="1:17" s="10" customFormat="1" ht="13.8" x14ac:dyDescent="0.25">
      <c r="A146" s="11"/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P146" s="1"/>
      <c r="Q146" s="16"/>
    </row>
    <row r="147" spans="1:17" s="16" customFormat="1" ht="13.2" x14ac:dyDescent="0.25">
      <c r="A147" s="13"/>
      <c r="B147" s="1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P147" s="1"/>
    </row>
    <row r="148" spans="1:17" s="16" customFormat="1" ht="13.2" x14ac:dyDescent="0.25">
      <c r="A148" s="13"/>
      <c r="B148" s="14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P148" s="1"/>
    </row>
    <row r="149" spans="1:17" s="16" customFormat="1" ht="13.2" x14ac:dyDescent="0.25">
      <c r="A149" s="13"/>
      <c r="B149" s="14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P149" s="1"/>
    </row>
    <row r="150" spans="1:17" s="16" customFormat="1" ht="13.2" x14ac:dyDescent="0.25">
      <c r="A150" s="13"/>
      <c r="B150" s="14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P150" s="1"/>
      <c r="Q150" s="1"/>
    </row>
    <row r="151" spans="1:17" ht="13.2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7" ht="13.2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7" ht="13.2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7" ht="13.2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7" ht="13.2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7" ht="13.2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7" ht="13.2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7" ht="13.2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7" ht="13.2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7" ht="13.2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3.2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3.2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3.2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3.2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3.2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3.2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3.2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3.2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3.2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3.2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3.2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3.2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3.2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3.2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3.2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3.2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3.2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3.2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3.2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3.2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3.2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3.2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3.2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3.2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3.2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3.2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3.2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3.2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3.2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3.2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3.2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3.2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3.2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3.2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3.2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3.2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3.2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3.2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3.2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3.2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3.2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3.2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3.2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3.2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3.2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3.2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3.2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3.2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3.2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3.2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3.2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3.2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3.2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3.2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3.2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3.2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3.2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3.2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3.2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3.2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3.2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3.2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3.2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3.2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3.2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3.2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3.2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3.2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3.2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3.2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3.2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3.2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3.2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3.2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3.2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3.2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3.2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3.2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3.2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3.2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3.2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3.2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3.2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3.2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3.2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3.2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3.2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3.2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3.2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3.2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3.2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3.2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3.2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3.2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3.2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3.2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3.2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3.2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3.2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3.2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3.2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3.2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3.2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3.2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3.2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3.2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3.2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3.2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3.2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3.2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3.2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3.2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3.2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3.2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3.2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3.2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3.2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3.2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3.2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3.2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3.2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3.2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3.2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3.2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3.2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3.2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3.2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3.2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3.2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3.2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3.2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3.2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3.2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3.2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3.2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3.2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3.2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3.2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3.2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3.2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.2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3.2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3.2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3.2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3.2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3.2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3.2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3.2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3.2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3.2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3.2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3.2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3.2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3.2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3.2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3.2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3.2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3.2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3.2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3.2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3.2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3.2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3.2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3.2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3.2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3.2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3.2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.2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3.2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3.2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3.2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3.2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3.2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3.2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3.2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3.2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3.2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3.2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3.2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3.2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3.2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3.2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3.2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3.2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3.2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3.2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3.2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3.2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3.2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3.2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3.2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3.2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3.2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3.2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3.2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3.2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3.2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3.2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3.2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3.2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3.2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3.2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3.2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3.2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3.2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3.2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3.2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3.2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3.2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3.2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3.2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3.2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3.2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3.2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3.2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3.2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3.2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3.2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3.2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3.2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3.2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3.2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3.2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3.2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3.2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3.2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3.2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3.2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3.2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3.2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3.2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3.2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3.2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3.2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3.2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3.2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3.2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3.2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3.2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3.2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3.2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3.2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3.2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3.2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3.2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3.2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3.2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3.2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3.2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3.2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3.2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3.2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3.2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3.2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3.2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3.2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3.2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3.2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3.2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3.2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3.2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3.2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3.2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3.2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3.2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3.2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3.2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3.2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3.2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3.2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3.2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3.2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3.2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3.2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3.2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3.2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3.2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3.2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3.2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3.2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3.2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3.2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3.2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3.2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3.2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3.2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3.2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3.2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3.2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3.2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3.2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3.2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3.2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3.2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3.2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3.2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3.2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3.2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3.2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3.2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3.2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3.2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3.2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3.2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3.2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3.2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3.2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3.2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3.2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3.2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3.2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3.2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3.2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3.2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3.2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3.2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3.2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3.2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3.2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3.2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3.2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3.2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3.2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3.2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3.2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3.2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3.2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3.2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3.2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3.2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3.2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3.2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3.2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3.2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3.2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3.2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3.2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3.2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3.2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3.2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3.2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3.2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3.2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3.2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3.2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3.2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3.2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3.2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3.2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3.2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3.2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3.2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3.2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3.2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3.2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3.2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3.2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3.2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3.2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3.2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3.2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3.2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3.2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3.2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3.2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3.2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3.2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3.2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3.2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3.2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3.2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3.2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3.2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3.2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3.2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3.2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3.2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3.2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3.2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3.2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3.2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3.2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3.2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3.2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3.2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3.2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3.2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3.2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3.2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3.2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3.2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3.2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3.2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3.2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3.2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3.2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3.2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3.2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3.2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3.2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3.2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3.2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3.2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3.2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3.2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3.2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3.2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3.2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3.2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3.2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3.2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3.2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3.2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3.2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3.2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3.2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3.2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3.2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3.2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3.2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3.2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3.2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3.2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3.2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3.2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3.2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3.2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3.2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3.2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3.2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3.2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3.2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3.2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3.2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3.2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3.2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3.2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3.2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3.2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3.2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3.2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3.2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3.2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3.2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3.2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3.2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3.2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3.2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3.2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3.2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3.2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3.2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3.2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3.2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3.2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3.2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3.2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3.2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3.2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3.2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3.2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3.2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3.2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3.2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3.2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3.2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3.2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3.2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3.2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3.2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3.2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3.2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3.2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3.2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3.2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3.2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3.2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3.2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3.2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3.2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3.2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3.2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3.2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3.2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3.2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3.2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3.2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3.2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3.2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3.2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3.2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3.2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3.2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3.2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3.2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3.2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3.2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3.2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3.2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3.2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3.2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3.2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3.2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3.2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3.2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3.2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3.2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3.2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3.2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3.2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3.2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3.2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3.2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3.2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3.2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3.2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3.2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3.2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3.2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3.2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3.2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3.2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3.2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3.2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3.2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3.2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3.2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3.2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3.2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3.2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3.2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3.2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3.2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3.2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3.2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3.2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3.2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3.2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3.2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3.2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3.2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3.2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3.2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3.2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3.2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3.2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3.2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3.2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3.2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3.2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3.2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3.2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3.2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3.2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3.2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3.2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3.2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3.2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3.2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3.2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3.2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3.2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3.2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3.2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3.2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3.2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3.2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3.2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3.2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3.2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3.2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3.2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3.2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3.2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3.2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3.2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3.2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3.2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3.2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3.2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3.2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3.2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3.2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3.2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3.2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3.2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3.2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3.2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3.2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3.2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3.2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3.2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3.2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3.2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3.2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3.2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3.2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3.2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3.2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3.2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3.2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3.2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3.2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3.2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3.2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3.2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3.2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3.2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3.2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3.2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3.2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3.2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3.2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3.2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3.2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3.2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3.2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3.2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3.2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3.2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3.2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3.2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3.2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3.2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3.2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3.2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3.2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3.2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3.2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3.2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3.2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3.2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3.2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3.2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3.2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3.2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3.2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3.2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3.2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3.2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3.2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3.2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3.2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3.2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3.2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3.2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3.2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3.2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3.2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3.2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3.2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3.2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3.2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3.2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3.2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3.2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3.2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3.2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3.2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3.2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3.2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3.2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3.2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3.2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3.2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3.2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3.2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3.2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3.2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3.2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3.2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3.2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3.2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3.2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3.2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3.2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3.2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3.2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3.2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3.2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3.2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3.2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3.2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3.2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3.2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3.2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3.2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3.2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3.2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3.2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3.2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3.2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3.2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3.2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3.2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3.2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3.2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3.2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3.2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3.2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3.2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3.2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3.2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3.2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3.2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3.2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3.2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3.2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3.2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3.2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3.2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3.2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3.2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3.2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3.2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3.2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3.2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3.2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3.2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3.2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3.2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3.2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3.2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3.2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3.2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3.2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3.2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3.2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3.2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3.2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3.2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3.2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3.2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3.2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3.2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3.2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3.2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3.2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3.2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3.2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3.2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3.2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3.2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3.2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3.2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3.2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3.2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3.2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3.2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3.2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3.2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3.2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3.2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3.2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3.2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3.2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3.2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3.2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3.2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3.2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3.2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3.2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3.2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3.2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3.2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3.2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3.2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3.2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3.2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3.2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3.2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3.2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3.2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3.2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3.2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3.2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3.2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3.2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3.2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3.2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3.2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3.2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3.2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3.2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3.2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3.2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3.2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3.2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3.2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3.2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3.2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3.2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3.2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3.2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3.2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3.2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3.2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3.2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3.2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3.2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3.2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3.2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3.2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3.2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3.2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3.2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3.2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3.2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3.2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3.2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3.2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3.2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3.2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3.2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3.2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3.2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3.2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3.2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3.2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3.2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3.2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3.2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3.2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3.2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3.2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3.2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3.2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3.2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3.2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3.2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3.2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3.2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3.2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3.2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3.2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3.2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3.2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3.2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3.2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3.2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3.2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3.2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3.2" x14ac:dyDescent="0.25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3.2" x14ac:dyDescent="0.25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3.2" x14ac:dyDescent="0.25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3.2" x14ac:dyDescent="0.25">
      <c r="A1006" s="2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3.2" x14ac:dyDescent="0.25">
      <c r="A1007" s="2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3.2" x14ac:dyDescent="0.25">
      <c r="A1008" s="2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3.2" x14ac:dyDescent="0.25">
      <c r="A1009" s="2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3.2" x14ac:dyDescent="0.25">
      <c r="A1010" s="2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3.2" x14ac:dyDescent="0.25">
      <c r="A1011" s="2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3.2" x14ac:dyDescent="0.25">
      <c r="A1012" s="2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3.2" x14ac:dyDescent="0.25">
      <c r="A1013" s="2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3.2" x14ac:dyDescent="0.25">
      <c r="A1014" s="2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3.2" x14ac:dyDescent="0.25">
      <c r="A1015" s="2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3.2" x14ac:dyDescent="0.25">
      <c r="A1016" s="2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3.2" x14ac:dyDescent="0.25">
      <c r="A1017" s="2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3.2" x14ac:dyDescent="0.25">
      <c r="A1018" s="2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3.2" x14ac:dyDescent="0.25">
      <c r="A1019" s="2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3.2" x14ac:dyDescent="0.25">
      <c r="A1020" s="2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3.2" x14ac:dyDescent="0.25">
      <c r="A1021" s="2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3.2" x14ac:dyDescent="0.25">
      <c r="A1022" s="2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3.2" x14ac:dyDescent="0.25">
      <c r="A1023" s="2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3.2" x14ac:dyDescent="0.25">
      <c r="A1024" s="2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3.2" x14ac:dyDescent="0.25">
      <c r="A1025" s="2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</sheetData>
  <mergeCells count="5">
    <mergeCell ref="P135:U135"/>
    <mergeCell ref="A1:D1"/>
    <mergeCell ref="P61:U61"/>
    <mergeCell ref="P62:U62"/>
    <mergeCell ref="P64:U64"/>
  </mergeCells>
  <conditionalFormatting sqref="C135:O135">
    <cfRule type="cellIs" dxfId="2" priority="3" operator="lessThan">
      <formula>0</formula>
    </cfRule>
  </conditionalFormatting>
  <conditionalFormatting sqref="D62:O62">
    <cfRule type="cellIs" dxfId="1" priority="2" operator="lessThan">
      <formula>0</formula>
    </cfRule>
  </conditionalFormatting>
  <conditionalFormatting sqref="D64:O6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Логистика_грузопервозки_переезд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Анжелика Плескачевская</dc:creator>
  <cp:lastModifiedBy>Пользователь Windows</cp:lastModifiedBy>
  <dcterms:created xsi:type="dcterms:W3CDTF">2020-12-16T08:05:56Z</dcterms:created>
  <dcterms:modified xsi:type="dcterms:W3CDTF">2021-12-08T13:59:07Z</dcterms:modified>
</cp:coreProperties>
</file>